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57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ot\Google Drive\Sindicato\envio\WEB\"/>
    </mc:Choice>
  </mc:AlternateContent>
  <bookViews>
    <workbookView xWindow="0" yWindow="0" windowWidth="16380" windowHeight="8190" tabRatio="500" activeTab="2"/>
  </bookViews>
  <sheets>
    <sheet name="TEC. MED. N8 CON P.P." sheetId="1" r:id="rId1"/>
    <sheet name="O.C. SIN P.PENS. N7" sheetId="2" r:id="rId2"/>
    <sheet name="O.C. CON P.PEN. N8" sheetId="3" r:id="rId3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10" i="3" l="1"/>
  <c r="M10" i="3" s="1"/>
  <c r="B14" i="2"/>
  <c r="B15" i="2" s="1"/>
  <c r="B16" i="2" s="1"/>
  <c r="B13" i="2"/>
  <c r="C13" i="2" s="1"/>
  <c r="B12" i="2"/>
  <c r="B11" i="2"/>
  <c r="C10" i="2"/>
  <c r="D10" i="2" s="1"/>
  <c r="E3" i="2"/>
  <c r="I3" i="2" s="1"/>
  <c r="M3" i="2" s="1"/>
  <c r="G24" i="1"/>
  <c r="I3" i="1"/>
  <c r="M3" i="1" s="1"/>
  <c r="J4" i="1" l="1"/>
  <c r="M4" i="1" s="1"/>
  <c r="J5" i="1" s="1"/>
  <c r="M5" i="1" s="1"/>
  <c r="J6" i="1" s="1"/>
  <c r="M6" i="1" s="1"/>
  <c r="B9" i="1"/>
  <c r="E10" i="2"/>
  <c r="D11" i="2"/>
  <c r="D12" i="2" s="1"/>
  <c r="J5" i="2"/>
  <c r="M5" i="2" s="1"/>
  <c r="J6" i="2" s="1"/>
  <c r="M6" i="2" s="1"/>
  <c r="J7" i="2" s="1"/>
  <c r="M7" i="2" s="1"/>
  <c r="A24" i="2"/>
  <c r="D24" i="2" s="1"/>
  <c r="F24" i="2" s="1"/>
  <c r="K24" i="2" s="1"/>
  <c r="J11" i="3"/>
  <c r="M11" i="3" s="1"/>
  <c r="J12" i="3" s="1"/>
  <c r="M12" i="3" s="1"/>
  <c r="J13" i="3" s="1"/>
  <c r="M13" i="3" s="1"/>
  <c r="B16" i="3"/>
  <c r="D13" i="2"/>
  <c r="C14" i="2"/>
  <c r="C15" i="2" s="1"/>
  <c r="C11" i="2"/>
  <c r="C12" i="2" s="1"/>
  <c r="B13" i="1" l="1"/>
  <c r="B11" i="1"/>
  <c r="B15" i="1" s="1"/>
  <c r="B10" i="1"/>
  <c r="B12" i="1" s="1"/>
  <c r="C9" i="1"/>
  <c r="E11" i="2"/>
  <c r="E12" i="2" s="1"/>
  <c r="F10" i="2"/>
  <c r="C16" i="2"/>
  <c r="E13" i="2"/>
  <c r="D14" i="2"/>
  <c r="D15" i="2" s="1"/>
  <c r="D16" i="2" s="1"/>
  <c r="C16" i="3"/>
  <c r="B20" i="3"/>
  <c r="B18" i="3"/>
  <c r="B22" i="3" s="1"/>
  <c r="B17" i="3"/>
  <c r="E14" i="2" l="1"/>
  <c r="E15" i="2" s="1"/>
  <c r="E16" i="2" s="1"/>
  <c r="F13" i="2"/>
  <c r="C22" i="3"/>
  <c r="B23" i="3"/>
  <c r="C20" i="3"/>
  <c r="B21" i="3"/>
  <c r="D16" i="3"/>
  <c r="C18" i="3"/>
  <c r="C17" i="3"/>
  <c r="C19" i="3" s="1"/>
  <c r="G10" i="2"/>
  <c r="F11" i="2"/>
  <c r="F12" i="2" s="1"/>
  <c r="B16" i="1"/>
  <c r="C15" i="1"/>
  <c r="D9" i="1"/>
  <c r="C11" i="1"/>
  <c r="C10" i="1"/>
  <c r="B19" i="3"/>
  <c r="B14" i="1"/>
  <c r="B17" i="1" s="1"/>
  <c r="B18" i="1" s="1"/>
  <c r="C13" i="1"/>
  <c r="D22" i="3" l="1"/>
  <c r="C23" i="3"/>
  <c r="D13" i="1"/>
  <c r="C14" i="1"/>
  <c r="C17" i="1" s="1"/>
  <c r="C18" i="1" s="1"/>
  <c r="H10" i="2"/>
  <c r="G11" i="2"/>
  <c r="G12" i="2" s="1"/>
  <c r="D15" i="1"/>
  <c r="C16" i="1"/>
  <c r="B24" i="3"/>
  <c r="B25" i="3" s="1"/>
  <c r="G13" i="2"/>
  <c r="F14" i="2"/>
  <c r="F15" i="2" s="1"/>
  <c r="F16" i="2" s="1"/>
  <c r="D18" i="3"/>
  <c r="D17" i="3"/>
  <c r="D19" i="3" s="1"/>
  <c r="E16" i="3"/>
  <c r="D11" i="1"/>
  <c r="D10" i="1"/>
  <c r="E9" i="1"/>
  <c r="C12" i="1"/>
  <c r="D20" i="3"/>
  <c r="C21" i="3"/>
  <c r="C24" i="3" s="1"/>
  <c r="C25" i="3" s="1"/>
  <c r="H13" i="2" l="1"/>
  <c r="G14" i="2"/>
  <c r="G15" i="2" s="1"/>
  <c r="G16" i="2" s="1"/>
  <c r="E13" i="1"/>
  <c r="D14" i="1"/>
  <c r="F16" i="3"/>
  <c r="E18" i="3"/>
  <c r="E17" i="3"/>
  <c r="F9" i="1"/>
  <c r="E11" i="1"/>
  <c r="E10" i="1"/>
  <c r="E12" i="1" s="1"/>
  <c r="I10" i="2"/>
  <c r="H11" i="2"/>
  <c r="H12" i="2" s="1"/>
  <c r="D21" i="3"/>
  <c r="D24" i="3" s="1"/>
  <c r="D25" i="3" s="1"/>
  <c r="E20" i="3"/>
  <c r="E15" i="1"/>
  <c r="D16" i="1"/>
  <c r="D12" i="1"/>
  <c r="D23" i="3"/>
  <c r="E22" i="3"/>
  <c r="E14" i="1" l="1"/>
  <c r="F13" i="1"/>
  <c r="G16" i="3"/>
  <c r="F18" i="3"/>
  <c r="F17" i="3"/>
  <c r="F19" i="3" s="1"/>
  <c r="I13" i="2"/>
  <c r="H14" i="2"/>
  <c r="H15" i="2" s="1"/>
  <c r="H16" i="2" s="1"/>
  <c r="F22" i="3"/>
  <c r="E23" i="3"/>
  <c r="E16" i="1"/>
  <c r="F15" i="1"/>
  <c r="I11" i="2"/>
  <c r="I12" i="2" s="1"/>
  <c r="J10" i="2"/>
  <c r="G9" i="1"/>
  <c r="F11" i="1"/>
  <c r="F10" i="1"/>
  <c r="F20" i="3"/>
  <c r="E21" i="3"/>
  <c r="E24" i="3" s="1"/>
  <c r="E19" i="3"/>
  <c r="D17" i="1"/>
  <c r="D18" i="1" s="1"/>
  <c r="F16" i="1" l="1"/>
  <c r="G15" i="1"/>
  <c r="E25" i="3"/>
  <c r="H9" i="1"/>
  <c r="G11" i="1"/>
  <c r="G10" i="1"/>
  <c r="G12" i="1" s="1"/>
  <c r="I14" i="2"/>
  <c r="I15" i="2" s="1"/>
  <c r="I16" i="2" s="1"/>
  <c r="J13" i="2"/>
  <c r="F14" i="1"/>
  <c r="F17" i="1" s="1"/>
  <c r="G13" i="1"/>
  <c r="G20" i="3"/>
  <c r="F21" i="3"/>
  <c r="F24" i="3" s="1"/>
  <c r="F25" i="3" s="1"/>
  <c r="K10" i="2"/>
  <c r="J11" i="2"/>
  <c r="J12" i="2" s="1"/>
  <c r="E17" i="1"/>
  <c r="E18" i="1" s="1"/>
  <c r="H16" i="3"/>
  <c r="G18" i="3"/>
  <c r="G17" i="3"/>
  <c r="G19" i="3" s="1"/>
  <c r="F12" i="1"/>
  <c r="G22" i="3"/>
  <c r="F23" i="3"/>
  <c r="H20" i="3" l="1"/>
  <c r="G21" i="3"/>
  <c r="H18" i="3"/>
  <c r="H17" i="3"/>
  <c r="I16" i="3"/>
  <c r="K13" i="2"/>
  <c r="J14" i="2"/>
  <c r="J15" i="2" s="1"/>
  <c r="J16" i="2" s="1"/>
  <c r="H13" i="1"/>
  <c r="G14" i="1"/>
  <c r="H15" i="1"/>
  <c r="G16" i="1"/>
  <c r="H11" i="1"/>
  <c r="H10" i="1"/>
  <c r="H12" i="1" s="1"/>
  <c r="I9" i="1"/>
  <c r="H22" i="3"/>
  <c r="G23" i="3"/>
  <c r="L10" i="2"/>
  <c r="K11" i="2"/>
  <c r="K12" i="2" s="1"/>
  <c r="F18" i="1"/>
  <c r="H23" i="3" l="1"/>
  <c r="I22" i="3"/>
  <c r="I10" i="1"/>
  <c r="I12" i="1" s="1"/>
  <c r="J9" i="1"/>
  <c r="I11" i="1"/>
  <c r="L13" i="2"/>
  <c r="K14" i="2"/>
  <c r="K15" i="2" s="1"/>
  <c r="K16" i="2" s="1"/>
  <c r="G17" i="1"/>
  <c r="G18" i="1" s="1"/>
  <c r="J16" i="3"/>
  <c r="I17" i="3"/>
  <c r="I18" i="3"/>
  <c r="G24" i="3"/>
  <c r="G25" i="3" s="1"/>
  <c r="I15" i="1"/>
  <c r="H16" i="1"/>
  <c r="M10" i="2"/>
  <c r="L11" i="2"/>
  <c r="L12" i="2" s="1"/>
  <c r="I13" i="1"/>
  <c r="H14" i="1"/>
  <c r="H17" i="1" s="1"/>
  <c r="H18" i="1" s="1"/>
  <c r="H19" i="3"/>
  <c r="H21" i="3"/>
  <c r="H24" i="3" s="1"/>
  <c r="H25" i="3" s="1"/>
  <c r="I20" i="3"/>
  <c r="J11" i="1" l="1"/>
  <c r="K9" i="1"/>
  <c r="J10" i="1"/>
  <c r="J12" i="1" s="1"/>
  <c r="E27" i="2"/>
  <c r="M11" i="2"/>
  <c r="M12" i="2" s="1"/>
  <c r="B27" i="2"/>
  <c r="B28" i="2" s="1"/>
  <c r="J29" i="2" s="1"/>
  <c r="A22" i="2"/>
  <c r="D22" i="2" s="1"/>
  <c r="F22" i="2" s="1"/>
  <c r="K22" i="2" s="1"/>
  <c r="K25" i="2" s="1"/>
  <c r="G29" i="2" s="1"/>
  <c r="I19" i="3"/>
  <c r="M13" i="2"/>
  <c r="M14" i="2" s="1"/>
  <c r="M15" i="2" s="1"/>
  <c r="M16" i="2" s="1"/>
  <c r="L14" i="2"/>
  <c r="L15" i="2" s="1"/>
  <c r="L16" i="2" s="1"/>
  <c r="J22" i="3"/>
  <c r="I23" i="3"/>
  <c r="J20" i="3"/>
  <c r="I21" i="3"/>
  <c r="I14" i="1"/>
  <c r="I17" i="1" s="1"/>
  <c r="I18" i="1" s="1"/>
  <c r="J13" i="1"/>
  <c r="I16" i="1"/>
  <c r="J15" i="1"/>
  <c r="K16" i="3"/>
  <c r="J18" i="3"/>
  <c r="J17" i="3"/>
  <c r="L16" i="3" l="1"/>
  <c r="K18" i="3"/>
  <c r="K17" i="3"/>
  <c r="K19" i="3" s="1"/>
  <c r="L9" i="1"/>
  <c r="K11" i="1"/>
  <c r="K10" i="1"/>
  <c r="K12" i="1" s="1"/>
  <c r="J14" i="1"/>
  <c r="K13" i="1"/>
  <c r="K22" i="3"/>
  <c r="J23" i="3"/>
  <c r="J16" i="1"/>
  <c r="K15" i="1"/>
  <c r="I24" i="3"/>
  <c r="I25" i="3" s="1"/>
  <c r="J19" i="3"/>
  <c r="K20" i="3"/>
  <c r="J21" i="3"/>
  <c r="J24" i="3" s="1"/>
  <c r="J25" i="3" s="1"/>
  <c r="L18" i="2"/>
  <c r="D29" i="2" s="1"/>
  <c r="L29" i="2" s="1"/>
  <c r="L13" i="1" l="1"/>
  <c r="K14" i="1"/>
  <c r="L20" i="3"/>
  <c r="K21" i="3"/>
  <c r="L15" i="1"/>
  <c r="K16" i="1"/>
  <c r="L11" i="1"/>
  <c r="L10" i="1"/>
  <c r="L12" i="1" s="1"/>
  <c r="M9" i="1"/>
  <c r="J17" i="1"/>
  <c r="J18" i="1" s="1"/>
  <c r="L22" i="3"/>
  <c r="K23" i="3"/>
  <c r="L18" i="3"/>
  <c r="L17" i="3"/>
  <c r="L19" i="3" s="1"/>
  <c r="M16" i="3"/>
  <c r="E29" i="3" l="1"/>
  <c r="B29" i="3"/>
  <c r="B30" i="3" s="1"/>
  <c r="J31" i="3" s="1"/>
  <c r="M18" i="3"/>
  <c r="M17" i="3"/>
  <c r="M19" i="3" s="1"/>
  <c r="L21" i="3"/>
  <c r="M20" i="3"/>
  <c r="M21" i="3" s="1"/>
  <c r="L23" i="3"/>
  <c r="M22" i="3"/>
  <c r="M23" i="3" s="1"/>
  <c r="K17" i="1"/>
  <c r="K18" i="1" s="1"/>
  <c r="K24" i="3"/>
  <c r="K25" i="3" s="1"/>
  <c r="M11" i="1"/>
  <c r="E22" i="1"/>
  <c r="B22" i="1"/>
  <c r="B23" i="1" s="1"/>
  <c r="J24" i="1" s="1"/>
  <c r="M10" i="1"/>
  <c r="M12" i="1" s="1"/>
  <c r="M15" i="1"/>
  <c r="M16" i="1" s="1"/>
  <c r="L16" i="1"/>
  <c r="M13" i="1"/>
  <c r="M14" i="1" s="1"/>
  <c r="L14" i="1"/>
  <c r="L17" i="1" l="1"/>
  <c r="L18" i="1" s="1"/>
  <c r="M24" i="3"/>
  <c r="M25" i="3" s="1"/>
  <c r="M17" i="1"/>
  <c r="M18" i="1" s="1"/>
  <c r="L20" i="1" s="1"/>
  <c r="D24" i="1" s="1"/>
  <c r="L24" i="1" s="1"/>
  <c r="L24" i="3"/>
  <c r="L25" i="3" s="1"/>
  <c r="L27" i="3" l="1"/>
  <c r="D31" i="3" s="1"/>
  <c r="L31" i="3" s="1"/>
</calcChain>
</file>

<file path=xl/sharedStrings.xml><?xml version="1.0" encoding="utf-8"?>
<sst xmlns="http://schemas.openxmlformats.org/spreadsheetml/2006/main" count="188" uniqueCount="80">
  <si>
    <t>MODELO CON PLAN DE PENSIONES</t>
  </si>
  <si>
    <t>SUMA CONCEPTOS FIJOS DE LA NÓMINA</t>
  </si>
  <si>
    <t>TABLAS SALARIALES 2016</t>
  </si>
  <si>
    <t>S. base.</t>
  </si>
  <si>
    <t>Antigüedad</t>
  </si>
  <si>
    <t>Grat. Con.</t>
  </si>
  <si>
    <t>Plus Res.</t>
  </si>
  <si>
    <t>Plus X</t>
  </si>
  <si>
    <t>Plus Y</t>
  </si>
  <si>
    <t>Plus Z</t>
  </si>
  <si>
    <t>TOTAL</t>
  </si>
  <si>
    <t>SALARIO REGULADOR PSI (TEC. MEDIO. Nivel 7)</t>
  </si>
  <si>
    <r>
      <rPr>
        <sz val="11"/>
        <color rgb="FF0070C0"/>
        <rFont val="Calibri"/>
        <family val="2"/>
        <charset val="1"/>
      </rPr>
      <t>5065</t>
    </r>
    <r>
      <rPr>
        <sz val="11"/>
        <color rgb="FF000000"/>
        <rFont val="Calibri"/>
        <family val="2"/>
        <charset val="1"/>
      </rPr>
      <t xml:space="preserve"> x 15,13333=</t>
    </r>
  </si>
  <si>
    <r>
      <rPr>
        <sz val="10"/>
        <color rgb="FFFF0000"/>
        <rFont val="Calibri"/>
        <family val="2"/>
        <charset val="1"/>
      </rPr>
      <t xml:space="preserve">RENTA PSI </t>
    </r>
    <r>
      <rPr>
        <b/>
        <sz val="10"/>
        <color rgb="FFFF0000"/>
        <rFont val="Calibri"/>
        <family val="2"/>
        <charset val="1"/>
      </rPr>
      <t>BRUTA</t>
    </r>
    <r>
      <rPr>
        <sz val="10"/>
        <color rgb="FFFF0000"/>
        <rFont val="Calibri"/>
        <family val="2"/>
        <charset val="1"/>
      </rPr>
      <t xml:space="preserve"> ANUAL CONGELADA</t>
    </r>
  </si>
  <si>
    <t>x</t>
  </si>
  <si>
    <t>68% =</t>
  </si>
  <si>
    <r>
      <rPr>
        <sz val="10"/>
        <color rgb="FFFF0000"/>
        <rFont val="Calibri"/>
        <family val="2"/>
        <charset val="1"/>
      </rPr>
      <t xml:space="preserve">RENTA PSI </t>
    </r>
    <r>
      <rPr>
        <b/>
        <sz val="10"/>
        <color rgb="FFFF0000"/>
        <rFont val="Calibri"/>
        <family val="2"/>
        <charset val="1"/>
      </rPr>
      <t>BRUTA</t>
    </r>
    <r>
      <rPr>
        <sz val="10"/>
        <color rgb="FFFF0000"/>
        <rFont val="Calibri"/>
        <family val="2"/>
        <charset val="1"/>
      </rPr>
      <t xml:space="preserve"> MENSUAL CONGELADA</t>
    </r>
  </si>
  <si>
    <t>:</t>
  </si>
  <si>
    <t>12 =</t>
  </si>
  <si>
    <r>
      <rPr>
        <sz val="10"/>
        <color rgb="FFFF0000"/>
        <rFont val="Calibri"/>
        <family val="2"/>
        <charset val="1"/>
      </rPr>
      <t xml:space="preserve">RENTA PSI </t>
    </r>
    <r>
      <rPr>
        <b/>
        <sz val="10"/>
        <color rgb="FFFF0000"/>
        <rFont val="Calibri"/>
        <family val="2"/>
        <charset val="1"/>
      </rPr>
      <t>NETA</t>
    </r>
    <r>
      <rPr>
        <sz val="10"/>
        <color rgb="FFFF0000"/>
        <rFont val="Calibri"/>
        <family val="2"/>
        <charset val="1"/>
      </rPr>
      <t xml:space="preserve"> MENSUAL CONGELADA DESCONTANDO UN 20% DE IRPF (ESTIMADO)</t>
    </r>
  </si>
  <si>
    <t>TECNICO MEDIO NIVEL 8</t>
  </si>
  <si>
    <t>AÑOS --&gt;</t>
  </si>
  <si>
    <t>53/54</t>
  </si>
  <si>
    <t>54/55</t>
  </si>
  <si>
    <t>55/56</t>
  </si>
  <si>
    <t>56/57</t>
  </si>
  <si>
    <t>57/58</t>
  </si>
  <si>
    <t>58/59</t>
  </si>
  <si>
    <t>59/60</t>
  </si>
  <si>
    <t>60/61</t>
  </si>
  <si>
    <t>61/62</t>
  </si>
  <si>
    <t>62/63</t>
  </si>
  <si>
    <t>63/64</t>
  </si>
  <si>
    <t>64/65</t>
  </si>
  <si>
    <t>SALARIO BRUTO ANUAL EN ACTIVO (3%)</t>
  </si>
  <si>
    <r>
      <rPr>
        <sz val="7"/>
        <color rgb="FF000000"/>
        <rFont val="Calibri"/>
        <family val="2"/>
        <charset val="1"/>
      </rPr>
      <t>SALARIO NETO (</t>
    </r>
    <r>
      <rPr>
        <b/>
        <sz val="7"/>
        <color rgb="FF000000"/>
        <rFont val="Calibri"/>
        <family val="2"/>
        <charset val="1"/>
      </rPr>
      <t>-32%</t>
    </r>
    <r>
      <rPr>
        <sz val="7"/>
        <color rgb="FF000000"/>
        <rFont val="Calibri"/>
        <family val="2"/>
        <charset val="1"/>
      </rPr>
      <t>)    MENOS (IRPF+S.S.)</t>
    </r>
  </si>
  <si>
    <t>PLAN DE PENSIONES (6,87%) BRUTO</t>
  </si>
  <si>
    <r>
      <rPr>
        <b/>
        <sz val="8"/>
        <color rgb="FF000000"/>
        <rFont val="Calibri"/>
        <family val="2"/>
        <charset val="1"/>
      </rPr>
      <t>TOTAL TRABAJANDO (S.Neto.+P.P.)   (</t>
    </r>
    <r>
      <rPr>
        <b/>
        <sz val="8"/>
        <color rgb="FFFF0000"/>
        <rFont val="Calibri"/>
        <family val="2"/>
        <charset val="1"/>
      </rPr>
      <t>A</t>
    </r>
    <r>
      <rPr>
        <b/>
        <sz val="8"/>
        <color rgb="FF000000"/>
        <rFont val="Calibri"/>
        <family val="2"/>
        <charset val="1"/>
      </rPr>
      <t>)</t>
    </r>
  </si>
  <si>
    <t>RENTA PSI BRUTA ANUAL CONGELADA</t>
  </si>
  <si>
    <t xml:space="preserve">RENTA PSI NETA (-20%) </t>
  </si>
  <si>
    <t>PLAN DE PENSIONES CONGELADO (6,87%)</t>
  </si>
  <si>
    <r>
      <rPr>
        <sz val="8"/>
        <color rgb="FF000000"/>
        <rFont val="Calibri"/>
        <family val="2"/>
        <charset val="1"/>
      </rPr>
      <t xml:space="preserve">P.PENSIONES NETO </t>
    </r>
    <r>
      <rPr>
        <b/>
        <sz val="8"/>
        <color rgb="FF000000"/>
        <rFont val="Calibri"/>
        <family val="2"/>
        <charset val="1"/>
      </rPr>
      <t>SI SE COBRA</t>
    </r>
    <r>
      <rPr>
        <sz val="8"/>
        <color rgb="FF000000"/>
        <rFont val="Calibri"/>
        <family val="2"/>
        <charset val="1"/>
      </rPr>
      <t xml:space="preserve"> (</t>
    </r>
    <r>
      <rPr>
        <b/>
        <sz val="8"/>
        <color rgb="FF000000"/>
        <rFont val="Calibri"/>
        <family val="2"/>
        <charset val="1"/>
      </rPr>
      <t>-20%</t>
    </r>
    <r>
      <rPr>
        <sz val="8"/>
        <color rgb="FF000000"/>
        <rFont val="Calibri"/>
        <family val="2"/>
        <charset val="1"/>
      </rPr>
      <t>)</t>
    </r>
  </si>
  <si>
    <r>
      <rPr>
        <b/>
        <sz val="9"/>
        <color rgb="FF000000"/>
        <rFont val="Calibri"/>
        <family val="2"/>
        <charset val="1"/>
      </rPr>
      <t>TOTAL NO TRABAJANDO NETO (</t>
    </r>
    <r>
      <rPr>
        <b/>
        <sz val="9"/>
        <color rgb="FFFF0000"/>
        <rFont val="Calibri"/>
        <family val="2"/>
        <charset val="1"/>
      </rPr>
      <t>B</t>
    </r>
    <r>
      <rPr>
        <b/>
        <sz val="9"/>
        <color rgb="FF000000"/>
        <rFont val="Calibri"/>
        <family val="2"/>
        <charset val="1"/>
      </rPr>
      <t>)</t>
    </r>
  </si>
  <si>
    <r>
      <rPr>
        <b/>
        <i/>
        <sz val="12"/>
        <color rgb="FF000000"/>
        <rFont val="Calibri"/>
        <family val="2"/>
        <charset val="1"/>
      </rPr>
      <t>DIFERENCIA NETA (</t>
    </r>
    <r>
      <rPr>
        <b/>
        <i/>
        <sz val="12"/>
        <color rgb="FFFF0000"/>
        <rFont val="Calibri"/>
        <family val="2"/>
        <charset val="1"/>
      </rPr>
      <t>B-A</t>
    </r>
    <r>
      <rPr>
        <b/>
        <i/>
        <sz val="12"/>
        <color rgb="FF000000"/>
        <rFont val="Calibri"/>
        <family val="2"/>
        <charset val="1"/>
      </rPr>
      <t>)</t>
    </r>
  </si>
  <si>
    <t>OJO: EL PLAN DE PENSIONES TRIBUTA AL TIPO MARGINAL CUANDO SE RESCATA (EL MÁS ALTO)</t>
  </si>
  <si>
    <t>QUIEN SE QUEDE Y CUMPLA 40 AÑOS TRABAJADOS DENTRO DE 12 AÑOS, COBRARÍA EL 2º PREMIO POR SERVICIOS PRESTADOS</t>
  </si>
  <si>
    <t>Prem. Serv. Prestados BRUTO</t>
  </si>
  <si>
    <t>: 12</t>
  </si>
  <si>
    <t xml:space="preserve">x 3 </t>
  </si>
  <si>
    <t>PAGAS</t>
  </si>
  <si>
    <t>Prem. Serv. Prestados NETO (-32%)</t>
  </si>
  <si>
    <t>IRPF+S.S.</t>
  </si>
  <si>
    <t>EN TOTAL SE PIERDE:</t>
  </si>
  <si>
    <t>MÁS</t>
  </si>
  <si>
    <t xml:space="preserve">En este ejemplo se omite el calculo de los conceptos no fijos de la nómina que se dejan de cobrar, </t>
  </si>
  <si>
    <t>como por ejemplo: las noches, las guardias, las disponibilidades, plus de idiomas, etc.</t>
  </si>
  <si>
    <t>MODELO SIN PLAN DE PENSIONES</t>
  </si>
  <si>
    <t>SALARIO REGULADOR PSI (Op. Comunic.. Nivel 7)</t>
  </si>
  <si>
    <r>
      <rPr>
        <sz val="11"/>
        <color rgb="FF0070C0"/>
        <rFont val="Calibri"/>
        <family val="2"/>
        <charset val="1"/>
      </rPr>
      <t>4006</t>
    </r>
    <r>
      <rPr>
        <sz val="11"/>
        <color rgb="FF000000"/>
        <rFont val="Calibri"/>
        <family val="2"/>
        <charset val="1"/>
      </rPr>
      <t xml:space="preserve"> x 15,13333=</t>
    </r>
  </si>
  <si>
    <t>OP. COMUN. NIVEL 7</t>
  </si>
  <si>
    <t>SALARIO NETO (-32%)    MENOS (IRPF+S.S.)</t>
  </si>
  <si>
    <r>
      <rPr>
        <b/>
        <sz val="9"/>
        <color rgb="FF000000"/>
        <rFont val="Calibri"/>
        <family val="2"/>
        <charset val="1"/>
      </rPr>
      <t>TOTAL TRABAJANDO (S.Neto) (</t>
    </r>
    <r>
      <rPr>
        <b/>
        <sz val="9"/>
        <color rgb="FFFF0000"/>
        <rFont val="Calibri"/>
        <family val="2"/>
        <charset val="1"/>
      </rPr>
      <t>A</t>
    </r>
    <r>
      <rPr>
        <b/>
        <sz val="9"/>
        <color rgb="FF000000"/>
        <rFont val="Calibri"/>
        <family val="2"/>
        <charset val="1"/>
      </rPr>
      <t>)</t>
    </r>
  </si>
  <si>
    <r>
      <rPr>
        <b/>
        <sz val="9"/>
        <color rgb="FF000000"/>
        <rFont val="Calibri"/>
        <family val="2"/>
        <charset val="1"/>
      </rPr>
      <t>TOTAL NO TRABAJANDO (</t>
    </r>
    <r>
      <rPr>
        <b/>
        <sz val="9"/>
        <color rgb="FFFF0000"/>
        <rFont val="Calibri"/>
        <family val="2"/>
        <charset val="1"/>
      </rPr>
      <t>B</t>
    </r>
    <r>
      <rPr>
        <b/>
        <sz val="9"/>
        <color rgb="FF000000"/>
        <rFont val="Calibri"/>
        <family val="2"/>
        <charset val="1"/>
      </rPr>
      <t>)</t>
    </r>
  </si>
  <si>
    <t>PARA EL QUE NO TENGA Plan de Pensiones y mantenga la Prestación del Seguro Supervivencia</t>
  </si>
  <si>
    <t>COBRO DEL SEGURO COLECTIVO DE SUPERVIVENCIA A LOS 65 AÑOS SI NO TE VAS:</t>
  </si>
  <si>
    <t>x 2 ANUALIDADES =</t>
  </si>
  <si>
    <t>más</t>
  </si>
  <si>
    <t>COBRO DEL SEGURO COLECTIVO DE SUPERVIVENCIA A LOS 65 AÑOS SI TE VAS:</t>
  </si>
  <si>
    <t>DIFERENCIA S. COLECTIVO SUPERVIVENCIA -----&gt;</t>
  </si>
  <si>
    <t>SALARIO REGULADOR, Y FECHA DE LA BAJA.</t>
  </si>
  <si>
    <t>Tendremos en cuenta una subida salarial media del 3 % anual, algo razonable si tenemos en cuenta que cada dos años cobramos un bienio que supone un 2,4 % del sueldo base y que un pase de nivel supone un 3,5 % como mínimo.</t>
  </si>
  <si>
    <t>SALARIO REGULADOR PSI (Op. Comunic.. Nivel 8)</t>
  </si>
  <si>
    <t>x 15,13333=</t>
  </si>
  <si>
    <t>OP. COMUN. NIVEL 8</t>
  </si>
  <si>
    <r>
      <rPr>
        <b/>
        <sz val="9"/>
        <color rgb="FF000000"/>
        <rFont val="Calibri"/>
        <family val="2"/>
        <charset val="1"/>
      </rPr>
      <t>TOTAL TRABAJANDO (S.Neto.+P.P.)   (</t>
    </r>
    <r>
      <rPr>
        <b/>
        <sz val="9"/>
        <color rgb="FFFF0000"/>
        <rFont val="Calibri"/>
        <family val="2"/>
        <charset val="1"/>
      </rPr>
      <t>A</t>
    </r>
    <r>
      <rPr>
        <b/>
        <sz val="9"/>
        <color rgb="FF000000"/>
        <rFont val="Calibri"/>
        <family val="2"/>
        <charset val="1"/>
      </rPr>
      <t>)</t>
    </r>
  </si>
  <si>
    <r>
      <rPr>
        <b/>
        <sz val="10"/>
        <color rgb="FF000000"/>
        <rFont val="Calibri"/>
        <family val="2"/>
        <charset val="1"/>
      </rPr>
      <t>TOTAL NO TRABAJANDO NETO (</t>
    </r>
    <r>
      <rPr>
        <b/>
        <sz val="10"/>
        <color rgb="FFFF0000"/>
        <rFont val="Calibri"/>
        <family val="2"/>
        <charset val="1"/>
      </rPr>
      <t>B</t>
    </r>
    <r>
      <rPr>
        <b/>
        <sz val="10"/>
        <color rgb="FF000000"/>
        <rFont val="Calibri"/>
        <family val="2"/>
        <charset val="1"/>
      </rPr>
      <t>)</t>
    </r>
  </si>
  <si>
    <r>
      <rPr>
        <sz val="12"/>
        <color rgb="FF000000"/>
        <rFont val="Candara"/>
        <family val="2"/>
      </rPr>
      <t xml:space="preserve">Descuentos por IRPF y S.Social: </t>
    </r>
    <r>
      <rPr>
        <sz val="12"/>
        <color rgb="FFFF0000"/>
        <rFont val="Candara"/>
        <family val="2"/>
      </rPr>
      <t>32%</t>
    </r>
    <r>
      <rPr>
        <sz val="12"/>
        <color rgb="FF000000"/>
        <rFont val="Candara"/>
        <family val="2"/>
      </rPr>
      <t xml:space="preserve"> (estimado) para calcular el salario neto.</t>
    </r>
  </si>
  <si>
    <t>ESTUDIO COMPARATIVO DE LA DIFERENCIA SALARIAL ENTRE  SUSCRIBIR EL PSI O NO, 
Los datos utilizados son del 2016</t>
  </si>
  <si>
    <t>Esta hoja de cálculo tiene una función meramente informativa y puede contener fallos.</t>
  </si>
  <si>
    <r>
      <rPr>
        <sz val="12"/>
        <color rgb="FF000000"/>
        <rFont val="Candara"/>
        <family val="2"/>
      </rPr>
      <t xml:space="preserve">El </t>
    </r>
    <r>
      <rPr>
        <b/>
        <sz val="12"/>
        <color rgb="FF000000"/>
        <rFont val="Candara"/>
        <family val="2"/>
      </rPr>
      <t>salario regulador</t>
    </r>
    <r>
      <rPr>
        <sz val="12"/>
        <color rgb="FF000000"/>
        <rFont val="Candara"/>
        <family val="2"/>
      </rPr>
      <t xml:space="preserve"> anual se obtiene multiplicando por 15.13333 los conceptos fijos de la nómina como por ejemplo: Salario base, Retribución por tiempo, Gratificación de conducir, Plus de residencia etc. Quien esté percibiendo la Ayuda Escolar o la Ayuda Infantil la dejará de cobrar.
La prima por horas nocturnas, el plus de entrada/salida nocturno, la prima por sábado/domingos/festivos etc. Se consideran devengos circunstanciales y no cuentan para el cálculo del salario regulador.</t>
    </r>
    <r>
      <rPr>
        <sz val="12"/>
        <color rgb="FF000000"/>
        <rFont val="Comic Sans MS"/>
        <family val="4"/>
        <charset val="1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</si>
</sst>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&quot; €&quot;"/>
    <numFmt numFmtId="165" formatCode="0\ %"/>
    <numFmt numFmtId="166" formatCode="#,##0&quot; €&quot;;[Red]\-#,##0&quot; €&quot;"/>
  </numFmts>
  <fonts count="46" x14ac:knownFonts="1">
    <font>
      <sz val="11"/>
      <color rgb="FF000000"/>
      <name val="Calibri"/>
      <family val="2"/>
      <charset val="1"/>
    </font>
    <font>
      <b/>
      <sz val="8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FF0000"/>
      <name val="Calibri"/>
      <family val="2"/>
      <charset val="1"/>
    </font>
    <font>
      <sz val="10"/>
      <color rgb="FF000000"/>
      <name val="Calibri"/>
      <family val="2"/>
      <charset val="1"/>
    </font>
    <font>
      <sz val="8"/>
      <color rgb="FF000000"/>
      <name val="Calibri"/>
      <family val="2"/>
      <charset val="1"/>
    </font>
    <font>
      <b/>
      <sz val="6"/>
      <color rgb="FF000000"/>
      <name val="Calibri"/>
      <family val="2"/>
      <charset val="1"/>
    </font>
    <font>
      <sz val="9"/>
      <color rgb="FF0070C0"/>
      <name val="Calibri"/>
      <family val="2"/>
      <charset val="1"/>
    </font>
    <font>
      <b/>
      <sz val="9"/>
      <color rgb="FF0070C0"/>
      <name val="Calibri"/>
      <family val="2"/>
      <charset val="1"/>
    </font>
    <font>
      <sz val="12"/>
      <color rgb="FF000000"/>
      <name val="Calibri"/>
      <family val="2"/>
      <charset val="1"/>
    </font>
    <font>
      <sz val="11"/>
      <color rgb="FF0070C0"/>
      <name val="Calibri"/>
      <family val="2"/>
      <charset val="1"/>
    </font>
    <font>
      <b/>
      <sz val="8"/>
      <color rgb="FFFF0000"/>
      <name val="Calibri"/>
      <family val="2"/>
      <charset val="1"/>
    </font>
    <font>
      <sz val="10"/>
      <color rgb="FFFF0000"/>
      <name val="Calibri"/>
      <family val="2"/>
      <charset val="1"/>
    </font>
    <font>
      <b/>
      <sz val="10"/>
      <color rgb="FFFF0000"/>
      <name val="Calibri"/>
      <family val="2"/>
      <charset val="1"/>
    </font>
    <font>
      <b/>
      <sz val="9"/>
      <color rgb="FFFF0000"/>
      <name val="Calibri"/>
      <family val="2"/>
      <charset val="1"/>
    </font>
    <font>
      <b/>
      <sz val="9"/>
      <color rgb="FF000000"/>
      <name val="Calibri"/>
      <family val="2"/>
      <charset val="1"/>
    </font>
    <font>
      <sz val="7"/>
      <color rgb="FF000000"/>
      <name val="Calibri"/>
      <family val="2"/>
      <charset val="1"/>
    </font>
    <font>
      <sz val="8"/>
      <color rgb="FFFF0000"/>
      <name val="Calibri"/>
      <family val="2"/>
      <charset val="1"/>
    </font>
    <font>
      <sz val="8"/>
      <color rgb="FFE46C0A"/>
      <name val="Calibri"/>
      <family val="2"/>
      <charset val="1"/>
    </font>
    <font>
      <b/>
      <sz val="7"/>
      <color rgb="FF000000"/>
      <name val="Calibri"/>
      <family val="2"/>
      <charset val="1"/>
    </font>
    <font>
      <sz val="8"/>
      <color rgb="FF0070C0"/>
      <name val="Calibri"/>
      <family val="2"/>
      <charset val="1"/>
    </font>
    <font>
      <b/>
      <i/>
      <sz val="12"/>
      <color rgb="FF000000"/>
      <name val="Calibri"/>
      <family val="2"/>
      <charset val="1"/>
    </font>
    <font>
      <b/>
      <i/>
      <sz val="12"/>
      <color rgb="FFFF0000"/>
      <name val="Calibri"/>
      <family val="2"/>
      <charset val="1"/>
    </font>
    <font>
      <b/>
      <sz val="9"/>
      <color rgb="FFFF0000"/>
      <name val="Comic Sans MS"/>
      <family val="4"/>
      <charset val="1"/>
    </font>
    <font>
      <b/>
      <sz val="11"/>
      <color rgb="FFFF0000"/>
      <name val="Calibri"/>
      <family val="2"/>
      <charset val="1"/>
    </font>
    <font>
      <sz val="7"/>
      <color rgb="FFC00000"/>
      <name val="Comic Sans MS"/>
      <family val="4"/>
      <charset val="1"/>
    </font>
    <font>
      <b/>
      <sz val="8"/>
      <color rgb="FFE46C0A"/>
      <name val="Calibri"/>
      <family val="2"/>
      <charset val="1"/>
    </font>
    <font>
      <sz val="16"/>
      <color rgb="FF000000"/>
      <name val="Calibri"/>
      <family val="2"/>
      <charset val="1"/>
    </font>
    <font>
      <b/>
      <sz val="14"/>
      <color rgb="FFFF0000"/>
      <name val="Calibri"/>
      <family val="2"/>
      <charset val="1"/>
    </font>
    <font>
      <b/>
      <u/>
      <sz val="14"/>
      <color rgb="FFFF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0"/>
      <color rgb="FF000000"/>
      <name val="Calibri"/>
      <family val="2"/>
      <charset val="1"/>
    </font>
    <font>
      <b/>
      <sz val="10"/>
      <color rgb="FFE46C0A"/>
      <name val="Calibri"/>
      <family val="2"/>
      <charset val="1"/>
    </font>
    <font>
      <b/>
      <sz val="10"/>
      <color rgb="FF0070C0"/>
      <name val="Calibri"/>
      <family val="2"/>
      <charset val="1"/>
    </font>
    <font>
      <sz val="12"/>
      <color rgb="FFFF0000"/>
      <name val="Calibri"/>
      <family val="2"/>
      <charset val="1"/>
    </font>
    <font>
      <b/>
      <u/>
      <sz val="12"/>
      <color rgb="FFFF0000"/>
      <name val="Comic Sans MS"/>
      <family val="4"/>
      <charset val="1"/>
    </font>
    <font>
      <sz val="12"/>
      <color rgb="FF000000"/>
      <name val="Comic Sans MS"/>
      <family val="4"/>
      <charset val="1"/>
    </font>
    <font>
      <b/>
      <sz val="9"/>
      <color rgb="FFE46C0A"/>
      <name val="Calibri"/>
      <family val="2"/>
      <charset val="1"/>
    </font>
    <font>
      <b/>
      <u/>
      <sz val="16"/>
      <color rgb="FFFF0000"/>
      <name val="Calibri"/>
      <family val="2"/>
      <charset val="1"/>
    </font>
    <font>
      <sz val="12"/>
      <color rgb="FF000000"/>
      <name val="Candara"/>
      <family val="2"/>
    </font>
    <font>
      <sz val="12"/>
      <color rgb="FFFF0000"/>
      <name val="Candara"/>
      <family val="2"/>
    </font>
    <font>
      <b/>
      <u/>
      <sz val="12"/>
      <color rgb="FFFF0000"/>
      <name val="Candara"/>
      <family val="2"/>
    </font>
    <font>
      <b/>
      <sz val="8"/>
      <color rgb="FF000000"/>
      <name val="Calibri"/>
      <family val="2"/>
    </font>
    <font>
      <b/>
      <sz val="12"/>
      <color rgb="FF000000"/>
      <name val="Candara"/>
      <family val="2"/>
    </font>
    <font>
      <sz val="12"/>
      <color rgb="FF000000"/>
      <name val="Comic Sans MS"/>
      <family val="2"/>
      <charset val="1"/>
    </font>
  </fonts>
  <fills count="12">
    <fill>
      <patternFill patternType="none"/>
    </fill>
    <fill>
      <patternFill patternType="gray125"/>
    </fill>
    <fill>
      <patternFill patternType="solid">
        <fgColor rgb="FFDBEEF4"/>
        <bgColor rgb="FFEBF1DE"/>
      </patternFill>
    </fill>
    <fill>
      <patternFill patternType="solid">
        <fgColor rgb="FFFCD5B5"/>
        <bgColor rgb="FFF2DCDB"/>
      </patternFill>
    </fill>
    <fill>
      <patternFill patternType="solid">
        <fgColor rgb="FF92D050"/>
        <bgColor rgb="FF969696"/>
      </patternFill>
    </fill>
    <fill>
      <patternFill patternType="solid">
        <fgColor rgb="FFD7E4BD"/>
        <bgColor rgb="FFEBF1DE"/>
      </patternFill>
    </fill>
    <fill>
      <patternFill patternType="solid">
        <fgColor rgb="FFEBF1DE"/>
        <bgColor rgb="FFDBEEF4"/>
      </patternFill>
    </fill>
    <fill>
      <patternFill patternType="solid">
        <fgColor rgb="FFF2DCDB"/>
        <bgColor rgb="FFFCD5B5"/>
      </patternFill>
    </fill>
    <fill>
      <patternFill patternType="solid">
        <fgColor rgb="FFE6B9B8"/>
        <bgColor rgb="FFFCD5B5"/>
      </patternFill>
    </fill>
    <fill>
      <patternFill patternType="solid">
        <fgColor rgb="FFB7DEE8"/>
        <bgColor rgb="FFC6D9F1"/>
      </patternFill>
    </fill>
    <fill>
      <patternFill patternType="solid">
        <fgColor rgb="FFC6D9F1"/>
        <bgColor rgb="FFB7DEE8"/>
      </patternFill>
    </fill>
    <fill>
      <patternFill patternType="solid">
        <fgColor rgb="FFFFFF00"/>
        <bgColor rgb="FFFFFF00"/>
      </patternFill>
    </fill>
  </fills>
  <borders count="5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/>
      <bottom style="double">
        <color auto="1"/>
      </bottom>
      <diagonal/>
    </border>
    <border>
      <left style="medium">
        <color auto="1"/>
      </left>
      <right style="medium">
        <color auto="1"/>
      </right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84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2" xfId="0" applyFont="1" applyFill="1" applyBorder="1"/>
    <xf numFmtId="0" fontId="3" fillId="3" borderId="3" xfId="0" applyFont="1" applyFill="1" applyBorder="1"/>
    <xf numFmtId="0" fontId="0" fillId="3" borderId="4" xfId="0" applyFill="1" applyBorder="1"/>
    <xf numFmtId="0" fontId="0" fillId="2" borderId="0" xfId="0" applyFill="1"/>
    <xf numFmtId="0" fontId="4" fillId="3" borderId="5" xfId="0" applyFont="1" applyFill="1" applyBorder="1" applyAlignment="1">
      <alignment horizontal="center"/>
    </xf>
    <xf numFmtId="164" fontId="5" fillId="3" borderId="6" xfId="0" applyNumberFormat="1" applyFont="1" applyFill="1" applyBorder="1"/>
    <xf numFmtId="164" fontId="6" fillId="3" borderId="7" xfId="0" applyNumberFormat="1" applyFont="1" applyFill="1" applyBorder="1"/>
    <xf numFmtId="164" fontId="6" fillId="3" borderId="8" xfId="0" applyNumberFormat="1" applyFont="1" applyFill="1" applyBorder="1"/>
    <xf numFmtId="164" fontId="3" fillId="3" borderId="9" xfId="0" applyNumberFormat="1" applyFont="1" applyFill="1" applyBorder="1" applyAlignment="1">
      <alignment horizontal="center"/>
    </xf>
    <xf numFmtId="0" fontId="0" fillId="3" borderId="0" xfId="0" applyFill="1"/>
    <xf numFmtId="0" fontId="7" fillId="3" borderId="10" xfId="0" applyFont="1" applyFill="1" applyBorder="1"/>
    <xf numFmtId="164" fontId="8" fillId="3" borderId="11" xfId="0" applyNumberFormat="1" applyFont="1" applyFill="1" applyBorder="1"/>
    <xf numFmtId="164" fontId="8" fillId="3" borderId="12" xfId="0" applyNumberFormat="1" applyFont="1" applyFill="1" applyBorder="1"/>
    <xf numFmtId="164" fontId="8" fillId="3" borderId="13" xfId="0" applyNumberFormat="1" applyFont="1" applyFill="1" applyBorder="1"/>
    <xf numFmtId="164" fontId="9" fillId="3" borderId="1" xfId="0" applyNumberFormat="1" applyFont="1" applyFill="1" applyBorder="1" applyAlignment="1">
      <alignment horizontal="center"/>
    </xf>
    <xf numFmtId="164" fontId="10" fillId="3" borderId="14" xfId="0" applyNumberFormat="1" applyFont="1" applyFill="1" applyBorder="1" applyAlignment="1">
      <alignment horizontal="left"/>
    </xf>
    <xf numFmtId="0" fontId="6" fillId="3" borderId="0" xfId="0" applyFont="1" applyFill="1"/>
    <xf numFmtId="0" fontId="11" fillId="3" borderId="0" xfId="0" applyFont="1" applyFill="1" applyAlignment="1">
      <alignment horizontal="right"/>
    </xf>
    <xf numFmtId="164" fontId="12" fillId="3" borderId="1" xfId="0" applyNumberFormat="1" applyFont="1" applyFill="1" applyBorder="1"/>
    <xf numFmtId="0" fontId="13" fillId="3" borderId="0" xfId="0" applyFont="1" applyFill="1"/>
    <xf numFmtId="164" fontId="1" fillId="3" borderId="0" xfId="0" applyNumberFormat="1" applyFont="1" applyFill="1"/>
    <xf numFmtId="0" fontId="3" fillId="3" borderId="0" xfId="0" applyFont="1" applyFill="1" applyAlignment="1">
      <alignment horizontal="center"/>
    </xf>
    <xf numFmtId="0" fontId="5" fillId="3" borderId="0" xfId="0" applyFont="1" applyFill="1" applyAlignment="1">
      <alignment horizontal="right"/>
    </xf>
    <xf numFmtId="164" fontId="12" fillId="3" borderId="0" xfId="0" applyNumberFormat="1" applyFont="1" applyFill="1" applyBorder="1"/>
    <xf numFmtId="0" fontId="0" fillId="3" borderId="0" xfId="0" applyFont="1" applyFill="1" applyAlignment="1">
      <alignment horizontal="right"/>
    </xf>
    <xf numFmtId="164" fontId="15" fillId="3" borderId="0" xfId="0" applyNumberFormat="1" applyFont="1" applyFill="1"/>
    <xf numFmtId="164" fontId="16" fillId="3" borderId="0" xfId="0" applyNumberFormat="1" applyFont="1" applyFill="1"/>
    <xf numFmtId="165" fontId="0" fillId="3" borderId="0" xfId="0" applyNumberFormat="1" applyFont="1" applyFill="1" applyAlignment="1">
      <alignment horizontal="center"/>
    </xf>
    <xf numFmtId="0" fontId="3" fillId="0" borderId="15" xfId="0" applyFont="1" applyBorder="1" applyAlignment="1">
      <alignment horizontal="center"/>
    </xf>
    <xf numFmtId="3" fontId="17" fillId="0" borderId="15" xfId="0" applyNumberFormat="1" applyFont="1" applyBorder="1" applyAlignment="1">
      <alignment horizontal="center"/>
    </xf>
    <xf numFmtId="0" fontId="6" fillId="4" borderId="16" xfId="0" applyFont="1" applyFill="1" applyBorder="1" applyAlignment="1">
      <alignment horizontal="right"/>
    </xf>
    <xf numFmtId="0" fontId="6" fillId="4" borderId="17" xfId="0" applyFont="1" applyFill="1" applyBorder="1" applyAlignment="1">
      <alignment horizontal="center"/>
    </xf>
    <xf numFmtId="0" fontId="6" fillId="4" borderId="18" xfId="0" applyFont="1" applyFill="1" applyBorder="1" applyAlignment="1">
      <alignment horizontal="center"/>
    </xf>
    <xf numFmtId="0" fontId="6" fillId="4" borderId="19" xfId="0" applyFont="1" applyFill="1" applyBorder="1" applyAlignment="1">
      <alignment horizontal="center"/>
    </xf>
    <xf numFmtId="0" fontId="6" fillId="5" borderId="20" xfId="0" applyFont="1" applyFill="1" applyBorder="1"/>
    <xf numFmtId="3" fontId="18" fillId="5" borderId="21" xfId="0" applyNumberFormat="1" applyFont="1" applyFill="1" applyBorder="1" applyAlignment="1">
      <alignment horizontal="center"/>
    </xf>
    <xf numFmtId="3" fontId="6" fillId="5" borderId="22" xfId="0" applyNumberFormat="1" applyFont="1" applyFill="1" applyBorder="1" applyAlignment="1">
      <alignment horizontal="center"/>
    </xf>
    <xf numFmtId="3" fontId="19" fillId="5" borderId="23" xfId="0" applyNumberFormat="1" applyFont="1" applyFill="1" applyBorder="1" applyAlignment="1">
      <alignment horizontal="center"/>
    </xf>
    <xf numFmtId="0" fontId="17" fillId="5" borderId="24" xfId="0" applyFont="1" applyFill="1" applyBorder="1"/>
    <xf numFmtId="3" fontId="6" fillId="5" borderId="25" xfId="0" applyNumberFormat="1" applyFont="1" applyFill="1" applyBorder="1" applyAlignment="1">
      <alignment horizontal="center"/>
    </xf>
    <xf numFmtId="0" fontId="6" fillId="6" borderId="24" xfId="0" applyFont="1" applyFill="1" applyBorder="1"/>
    <xf numFmtId="3" fontId="6" fillId="6" borderId="25" xfId="0" applyNumberFormat="1" applyFont="1" applyFill="1" applyBorder="1" applyAlignment="1">
      <alignment horizontal="center"/>
    </xf>
    <xf numFmtId="3" fontId="6" fillId="6" borderId="26" xfId="0" applyNumberFormat="1" applyFont="1" applyFill="1" applyBorder="1" applyAlignment="1">
      <alignment horizontal="center"/>
    </xf>
    <xf numFmtId="3" fontId="6" fillId="6" borderId="27" xfId="0" applyNumberFormat="1" applyFont="1" applyFill="1" applyBorder="1" applyAlignment="1">
      <alignment horizontal="center"/>
    </xf>
    <xf numFmtId="0" fontId="1" fillId="6" borderId="28" xfId="0" applyFont="1" applyFill="1" applyBorder="1"/>
    <xf numFmtId="3" fontId="1" fillId="6" borderId="29" xfId="0" applyNumberFormat="1" applyFont="1" applyFill="1" applyBorder="1" applyAlignment="1">
      <alignment horizontal="center"/>
    </xf>
    <xf numFmtId="3" fontId="1" fillId="6" borderId="30" xfId="0" applyNumberFormat="1" applyFont="1" applyFill="1" applyBorder="1" applyAlignment="1">
      <alignment horizontal="center"/>
    </xf>
    <xf numFmtId="3" fontId="1" fillId="6" borderId="31" xfId="0" applyNumberFormat="1" applyFont="1" applyFill="1" applyBorder="1" applyAlignment="1">
      <alignment horizontal="center"/>
    </xf>
    <xf numFmtId="0" fontId="1" fillId="7" borderId="20" xfId="0" applyFont="1" applyFill="1" applyBorder="1"/>
    <xf numFmtId="3" fontId="18" fillId="7" borderId="21" xfId="0" applyNumberFormat="1" applyFont="1" applyFill="1" applyBorder="1" applyAlignment="1">
      <alignment horizontal="center"/>
    </xf>
    <xf numFmtId="3" fontId="6" fillId="7" borderId="22" xfId="0" applyNumberFormat="1" applyFont="1" applyFill="1" applyBorder="1" applyAlignment="1">
      <alignment horizontal="center"/>
    </xf>
    <xf numFmtId="3" fontId="21" fillId="7" borderId="23" xfId="0" applyNumberFormat="1" applyFont="1" applyFill="1" applyBorder="1" applyAlignment="1">
      <alignment horizontal="center"/>
    </xf>
    <xf numFmtId="0" fontId="6" fillId="7" borderId="24" xfId="0" applyFont="1" applyFill="1" applyBorder="1"/>
    <xf numFmtId="3" fontId="6" fillId="7" borderId="25" xfId="0" applyNumberFormat="1" applyFont="1" applyFill="1" applyBorder="1" applyAlignment="1">
      <alignment horizontal="center"/>
    </xf>
    <xf numFmtId="3" fontId="6" fillId="7" borderId="26" xfId="0" applyNumberFormat="1" applyFont="1" applyFill="1" applyBorder="1" applyAlignment="1">
      <alignment horizontal="center"/>
    </xf>
    <xf numFmtId="3" fontId="6" fillId="7" borderId="27" xfId="0" applyNumberFormat="1" applyFont="1" applyFill="1" applyBorder="1" applyAlignment="1">
      <alignment horizontal="center"/>
    </xf>
    <xf numFmtId="0" fontId="17" fillId="8" borderId="24" xfId="0" applyFont="1" applyFill="1" applyBorder="1"/>
    <xf numFmtId="3" fontId="6" fillId="8" borderId="25" xfId="0" applyNumberFormat="1" applyFont="1" applyFill="1" applyBorder="1" applyAlignment="1">
      <alignment horizontal="center"/>
    </xf>
    <xf numFmtId="3" fontId="6" fillId="8" borderId="26" xfId="0" applyNumberFormat="1" applyFont="1" applyFill="1" applyBorder="1" applyAlignment="1">
      <alignment horizontal="center"/>
    </xf>
    <xf numFmtId="3" fontId="6" fillId="8" borderId="27" xfId="0" applyNumberFormat="1" applyFont="1" applyFill="1" applyBorder="1" applyAlignment="1">
      <alignment horizontal="center"/>
    </xf>
    <xf numFmtId="0" fontId="6" fillId="8" borderId="24" xfId="0" applyFont="1" applyFill="1" applyBorder="1"/>
    <xf numFmtId="3" fontId="6" fillId="8" borderId="32" xfId="0" applyNumberFormat="1" applyFont="1" applyFill="1" applyBorder="1" applyAlignment="1">
      <alignment horizontal="center"/>
    </xf>
    <xf numFmtId="0" fontId="16" fillId="7" borderId="28" xfId="0" applyFont="1" applyFill="1" applyBorder="1"/>
    <xf numFmtId="3" fontId="1" fillId="7" borderId="29" xfId="0" applyNumberFormat="1" applyFont="1" applyFill="1" applyBorder="1" applyAlignment="1">
      <alignment horizontal="center"/>
    </xf>
    <xf numFmtId="3" fontId="1" fillId="7" borderId="33" xfId="0" applyNumberFormat="1" applyFont="1" applyFill="1" applyBorder="1" applyAlignment="1">
      <alignment horizontal="center"/>
    </xf>
    <xf numFmtId="0" fontId="22" fillId="9" borderId="34" xfId="0" applyFont="1" applyFill="1" applyBorder="1"/>
    <xf numFmtId="3" fontId="1" fillId="9" borderId="35" xfId="0" applyNumberFormat="1" applyFont="1" applyFill="1" applyBorder="1" applyAlignment="1">
      <alignment horizontal="center"/>
    </xf>
    <xf numFmtId="3" fontId="1" fillId="9" borderId="36" xfId="0" applyNumberFormat="1" applyFont="1" applyFill="1" applyBorder="1" applyAlignment="1">
      <alignment horizontal="center"/>
    </xf>
    <xf numFmtId="3" fontId="1" fillId="9" borderId="37" xfId="0" applyNumberFormat="1" applyFont="1" applyFill="1" applyBorder="1" applyAlignment="1">
      <alignment horizontal="center"/>
    </xf>
    <xf numFmtId="0" fontId="24" fillId="0" borderId="0" xfId="0" applyFont="1"/>
    <xf numFmtId="3" fontId="1" fillId="0" borderId="0" xfId="0" applyNumberFormat="1" applyFont="1" applyBorder="1" applyAlignment="1">
      <alignment horizontal="center"/>
    </xf>
    <xf numFmtId="0" fontId="0" fillId="0" borderId="4" xfId="0" applyBorder="1"/>
    <xf numFmtId="0" fontId="25" fillId="9" borderId="9" xfId="0" applyFont="1" applyFill="1" applyBorder="1" applyAlignment="1">
      <alignment horizontal="center"/>
    </xf>
    <xf numFmtId="0" fontId="22" fillId="0" borderId="0" xfId="0" applyFont="1" applyBorder="1"/>
    <xf numFmtId="0" fontId="26" fillId="10" borderId="0" xfId="0" applyFont="1" applyFill="1"/>
    <xf numFmtId="0" fontId="0" fillId="10" borderId="0" xfId="0" applyFill="1"/>
    <xf numFmtId="0" fontId="6" fillId="10" borderId="0" xfId="0" applyFont="1" applyFill="1"/>
    <xf numFmtId="3" fontId="27" fillId="10" borderId="0" xfId="0" applyNumberFormat="1" applyFont="1" applyFill="1" applyAlignment="1">
      <alignment horizontal="center"/>
    </xf>
    <xf numFmtId="0" fontId="0" fillId="10" borderId="0" xfId="0" applyFont="1" applyFill="1" applyAlignment="1">
      <alignment horizontal="center"/>
    </xf>
    <xf numFmtId="0" fontId="0" fillId="10" borderId="0" xfId="0" applyFont="1" applyFill="1" applyAlignment="1">
      <alignment horizontal="right"/>
    </xf>
    <xf numFmtId="0" fontId="0" fillId="10" borderId="0" xfId="0" applyFont="1" applyFill="1" applyAlignment="1">
      <alignment horizontal="left"/>
    </xf>
    <xf numFmtId="0" fontId="28" fillId="11" borderId="0" xfId="0" applyFont="1" applyFill="1"/>
    <xf numFmtId="0" fontId="0" fillId="11" borderId="0" xfId="0" applyFill="1"/>
    <xf numFmtId="0" fontId="0" fillId="11" borderId="0" xfId="0" applyFont="1" applyFill="1" applyAlignment="1">
      <alignment horizontal="center"/>
    </xf>
    <xf numFmtId="0" fontId="0" fillId="0" borderId="0" xfId="0" applyFont="1"/>
    <xf numFmtId="0" fontId="7" fillId="2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left"/>
    </xf>
    <xf numFmtId="0" fontId="0" fillId="3" borderId="4" xfId="0" applyFont="1" applyFill="1" applyBorder="1" applyAlignment="1">
      <alignment horizontal="left"/>
    </xf>
    <xf numFmtId="164" fontId="6" fillId="3" borderId="39" xfId="0" applyNumberFormat="1" applyFont="1" applyFill="1" applyBorder="1"/>
    <xf numFmtId="164" fontId="3" fillId="3" borderId="5" xfId="0" applyNumberFormat="1" applyFont="1" applyFill="1" applyBorder="1" applyAlignment="1">
      <alignment horizontal="center"/>
    </xf>
    <xf numFmtId="164" fontId="8" fillId="3" borderId="40" xfId="0" applyNumberFormat="1" applyFont="1" applyFill="1" applyBorder="1"/>
    <xf numFmtId="164" fontId="9" fillId="3" borderId="10" xfId="0" applyNumberFormat="1" applyFont="1" applyFill="1" applyBorder="1" applyAlignment="1">
      <alignment horizontal="center"/>
    </xf>
    <xf numFmtId="0" fontId="7" fillId="3" borderId="0" xfId="0" applyFont="1" applyFill="1" applyBorder="1"/>
    <xf numFmtId="164" fontId="31" fillId="3" borderId="0" xfId="0" applyNumberFormat="1" applyFont="1" applyFill="1" applyBorder="1"/>
    <xf numFmtId="164" fontId="16" fillId="3" borderId="0" xfId="0" applyNumberFormat="1" applyFont="1" applyFill="1" applyBorder="1" applyAlignment="1">
      <alignment horizontal="center"/>
    </xf>
    <xf numFmtId="164" fontId="10" fillId="3" borderId="0" xfId="0" applyNumberFormat="1" applyFont="1" applyFill="1" applyBorder="1" applyAlignment="1">
      <alignment horizontal="left"/>
    </xf>
    <xf numFmtId="164" fontId="12" fillId="3" borderId="0" xfId="0" applyNumberFormat="1" applyFont="1" applyFill="1"/>
    <xf numFmtId="0" fontId="2" fillId="0" borderId="0" xfId="0" applyFont="1" applyAlignment="1">
      <alignment horizontal="center"/>
    </xf>
    <xf numFmtId="3" fontId="10" fillId="0" borderId="0" xfId="0" applyNumberFormat="1" applyFont="1" applyAlignment="1">
      <alignment horizontal="center"/>
    </xf>
    <xf numFmtId="0" fontId="6" fillId="4" borderId="1" xfId="0" applyFont="1" applyFill="1" applyBorder="1" applyAlignment="1">
      <alignment horizontal="right"/>
    </xf>
    <xf numFmtId="0" fontId="6" fillId="4" borderId="41" xfId="0" applyFont="1" applyFill="1" applyBorder="1" applyAlignment="1">
      <alignment horizontal="center"/>
    </xf>
    <xf numFmtId="0" fontId="6" fillId="4" borderId="12" xfId="0" applyFont="1" applyFill="1" applyBorder="1" applyAlignment="1">
      <alignment horizontal="center"/>
    </xf>
    <xf numFmtId="0" fontId="6" fillId="4" borderId="13" xfId="0" applyFont="1" applyFill="1" applyBorder="1" applyAlignment="1">
      <alignment horizontal="center"/>
    </xf>
    <xf numFmtId="0" fontId="17" fillId="6" borderId="20" xfId="0" applyFont="1" applyFill="1" applyBorder="1"/>
    <xf numFmtId="3" fontId="12" fillId="6" borderId="21" xfId="0" applyNumberFormat="1" applyFont="1" applyFill="1" applyBorder="1" applyAlignment="1">
      <alignment horizontal="center"/>
    </xf>
    <xf numFmtId="3" fontId="6" fillId="6" borderId="22" xfId="0" applyNumberFormat="1" applyFont="1" applyFill="1" applyBorder="1" applyAlignment="1">
      <alignment horizontal="center"/>
    </xf>
    <xf numFmtId="3" fontId="19" fillId="6" borderId="23" xfId="0" applyNumberFormat="1" applyFont="1" applyFill="1" applyBorder="1" applyAlignment="1">
      <alignment horizontal="center"/>
    </xf>
    <xf numFmtId="0" fontId="17" fillId="6" borderId="24" xfId="0" applyFont="1" applyFill="1" applyBorder="1"/>
    <xf numFmtId="0" fontId="16" fillId="6" borderId="42" xfId="0" applyFont="1" applyFill="1" applyBorder="1"/>
    <xf numFmtId="3" fontId="1" fillId="6" borderId="43" xfId="0" applyNumberFormat="1" applyFont="1" applyFill="1" applyBorder="1" applyAlignment="1">
      <alignment horizontal="center"/>
    </xf>
    <xf numFmtId="3" fontId="1" fillId="6" borderId="44" xfId="0" applyNumberFormat="1" applyFont="1" applyFill="1" applyBorder="1" applyAlignment="1">
      <alignment horizontal="center"/>
    </xf>
    <xf numFmtId="3" fontId="1" fillId="6" borderId="45" xfId="0" applyNumberFormat="1" applyFont="1" applyFill="1" applyBorder="1" applyAlignment="1">
      <alignment horizontal="center"/>
    </xf>
    <xf numFmtId="0" fontId="17" fillId="7" borderId="5" xfId="0" applyFont="1" applyFill="1" applyBorder="1"/>
    <xf numFmtId="3" fontId="12" fillId="7" borderId="46" xfId="0" applyNumberFormat="1" applyFont="1" applyFill="1" applyBorder="1" applyAlignment="1">
      <alignment horizontal="center"/>
    </xf>
    <xf numFmtId="3" fontId="6" fillId="7" borderId="47" xfId="0" applyNumberFormat="1" applyFont="1" applyFill="1" applyBorder="1" applyAlignment="1">
      <alignment horizontal="center"/>
    </xf>
    <xf numFmtId="3" fontId="21" fillId="7" borderId="48" xfId="0" applyNumberFormat="1" applyFont="1" applyFill="1" applyBorder="1" applyAlignment="1">
      <alignment horizontal="center"/>
    </xf>
    <xf numFmtId="0" fontId="20" fillId="7" borderId="24" xfId="0" applyFont="1" applyFill="1" applyBorder="1"/>
    <xf numFmtId="0" fontId="16" fillId="7" borderId="10" xfId="0" applyFont="1" applyFill="1" applyBorder="1"/>
    <xf numFmtId="3" fontId="1" fillId="7" borderId="49" xfId="0" applyNumberFormat="1" applyFont="1" applyFill="1" applyBorder="1" applyAlignment="1">
      <alignment horizontal="center"/>
    </xf>
    <xf numFmtId="3" fontId="1" fillId="7" borderId="50" xfId="0" applyNumberFormat="1" applyFont="1" applyFill="1" applyBorder="1" applyAlignment="1">
      <alignment horizontal="center"/>
    </xf>
    <xf numFmtId="3" fontId="1" fillId="7" borderId="51" xfId="0" applyNumberFormat="1" applyFont="1" applyFill="1" applyBorder="1" applyAlignment="1">
      <alignment horizontal="center"/>
    </xf>
    <xf numFmtId="0" fontId="22" fillId="9" borderId="1" xfId="0" applyFont="1" applyFill="1" applyBorder="1" applyAlignment="1">
      <alignment vertical="center"/>
    </xf>
    <xf numFmtId="3" fontId="1" fillId="9" borderId="41" xfId="0" applyNumberFormat="1" applyFont="1" applyFill="1" applyBorder="1" applyAlignment="1">
      <alignment horizontal="center" vertical="center"/>
    </xf>
    <xf numFmtId="3" fontId="1" fillId="9" borderId="12" xfId="0" applyNumberFormat="1" applyFont="1" applyFill="1" applyBorder="1" applyAlignment="1">
      <alignment horizontal="center" vertical="center"/>
    </xf>
    <xf numFmtId="3" fontId="1" fillId="9" borderId="13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5" borderId="0" xfId="0" applyFill="1" applyBorder="1" applyAlignment="1"/>
    <xf numFmtId="3" fontId="32" fillId="5" borderId="0" xfId="0" applyNumberFormat="1" applyFont="1" applyFill="1" applyBorder="1" applyAlignment="1"/>
    <xf numFmtId="0" fontId="32" fillId="5" borderId="0" xfId="0" applyFont="1" applyFill="1" applyBorder="1" applyAlignment="1"/>
    <xf numFmtId="0" fontId="3" fillId="5" borderId="0" xfId="0" applyFont="1" applyFill="1" applyBorder="1" applyAlignment="1"/>
    <xf numFmtId="164" fontId="33" fillId="5" borderId="0" xfId="0" applyNumberFormat="1" applyFont="1" applyFill="1" applyBorder="1" applyAlignment="1">
      <alignment horizontal="center"/>
    </xf>
    <xf numFmtId="0" fontId="32" fillId="5" borderId="0" xfId="0" applyFont="1" applyFill="1" applyBorder="1" applyAlignment="1">
      <alignment horizontal="center"/>
    </xf>
    <xf numFmtId="164" fontId="1" fillId="5" borderId="0" xfId="0" applyNumberFormat="1" applyFont="1" applyFill="1" applyBorder="1" applyAlignment="1"/>
    <xf numFmtId="0" fontId="5" fillId="5" borderId="0" xfId="0" applyFont="1" applyFill="1" applyBorder="1" applyAlignment="1"/>
    <xf numFmtId="164" fontId="34" fillId="5" borderId="0" xfId="0" applyNumberFormat="1" applyFont="1" applyFill="1" applyBorder="1" applyAlignment="1">
      <alignment horizontal="center"/>
    </xf>
    <xf numFmtId="3" fontId="5" fillId="5" borderId="0" xfId="0" applyNumberFormat="1" applyFont="1" applyFill="1" applyBorder="1" applyAlignment="1"/>
    <xf numFmtId="0" fontId="0" fillId="5" borderId="0" xfId="0" applyFont="1" applyFill="1" applyBorder="1" applyAlignment="1"/>
    <xf numFmtId="3" fontId="5" fillId="10" borderId="0" xfId="0" applyNumberFormat="1" applyFont="1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top"/>
    </xf>
    <xf numFmtId="0" fontId="0" fillId="0" borderId="0" xfId="0" applyAlignment="1">
      <alignment horizontal="center" vertical="center"/>
    </xf>
    <xf numFmtId="0" fontId="37" fillId="0" borderId="0" xfId="0" applyFont="1" applyAlignment="1">
      <alignment vertical="center"/>
    </xf>
    <xf numFmtId="0" fontId="0" fillId="0" borderId="0" xfId="0" applyAlignment="1"/>
    <xf numFmtId="0" fontId="2" fillId="0" borderId="15" xfId="0" applyFont="1" applyBorder="1" applyAlignment="1">
      <alignment horizontal="center"/>
    </xf>
    <xf numFmtId="3" fontId="10" fillId="0" borderId="15" xfId="0" applyNumberFormat="1" applyFont="1" applyBorder="1" applyAlignment="1">
      <alignment horizontal="center"/>
    </xf>
    <xf numFmtId="0" fontId="16" fillId="6" borderId="28" xfId="0" applyFont="1" applyFill="1" applyBorder="1" applyAlignment="1">
      <alignment vertical="center"/>
    </xf>
    <xf numFmtId="3" fontId="1" fillId="6" borderId="29" xfId="0" applyNumberFormat="1" applyFont="1" applyFill="1" applyBorder="1" applyAlignment="1">
      <alignment horizontal="center" vertical="center"/>
    </xf>
    <xf numFmtId="3" fontId="1" fillId="6" borderId="30" xfId="0" applyNumberFormat="1" applyFont="1" applyFill="1" applyBorder="1" applyAlignment="1">
      <alignment horizontal="center" vertical="center"/>
    </xf>
    <xf numFmtId="3" fontId="1" fillId="6" borderId="31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2" fillId="7" borderId="28" xfId="0" applyFont="1" applyFill="1" applyBorder="1" applyAlignment="1">
      <alignment vertical="center"/>
    </xf>
    <xf numFmtId="3" fontId="1" fillId="7" borderId="29" xfId="0" applyNumberFormat="1" applyFont="1" applyFill="1" applyBorder="1" applyAlignment="1">
      <alignment horizontal="center" vertical="center"/>
    </xf>
    <xf numFmtId="3" fontId="1" fillId="7" borderId="33" xfId="0" applyNumberFormat="1" applyFont="1" applyFill="1" applyBorder="1" applyAlignment="1">
      <alignment horizontal="center" vertical="center"/>
    </xf>
    <xf numFmtId="3" fontId="38" fillId="10" borderId="0" xfId="0" applyNumberFormat="1" applyFont="1" applyFill="1" applyAlignment="1">
      <alignment horizontal="center"/>
    </xf>
    <xf numFmtId="0" fontId="43" fillId="0" borderId="0" xfId="0" applyFont="1" applyAlignment="1">
      <alignment horizontal="center"/>
    </xf>
    <xf numFmtId="164" fontId="25" fillId="9" borderId="38" xfId="0" applyNumberFormat="1" applyFont="1" applyFill="1" applyBorder="1" applyAlignment="1"/>
    <xf numFmtId="164" fontId="3" fillId="10" borderId="0" xfId="0" applyNumberFormat="1" applyFont="1" applyFill="1" applyBorder="1" applyAlignment="1">
      <alignment horizontal="center"/>
    </xf>
    <xf numFmtId="164" fontId="25" fillId="10" borderId="0" xfId="0" applyNumberFormat="1" applyFont="1" applyFill="1" applyBorder="1" applyAlignment="1">
      <alignment horizontal="center"/>
    </xf>
    <xf numFmtId="164" fontId="29" fillId="11" borderId="0" xfId="0" applyNumberFormat="1" applyFont="1" applyFill="1" applyBorder="1" applyAlignment="1">
      <alignment horizontal="center"/>
    </xf>
    <xf numFmtId="164" fontId="30" fillId="11" borderId="1" xfId="0" applyNumberFormat="1" applyFont="1" applyFill="1" applyBorder="1" applyAlignment="1"/>
    <xf numFmtId="0" fontId="2" fillId="5" borderId="0" xfId="0" applyFont="1" applyFill="1" applyBorder="1" applyAlignment="1"/>
    <xf numFmtId="0" fontId="1" fillId="5" borderId="0" xfId="0" applyFont="1" applyFill="1" applyBorder="1" applyAlignment="1"/>
    <xf numFmtId="164" fontId="32" fillId="5" borderId="0" xfId="0" applyNumberFormat="1" applyFont="1" applyFill="1" applyBorder="1" applyAlignment="1">
      <alignment horizontal="center"/>
    </xf>
    <xf numFmtId="164" fontId="34" fillId="5" borderId="0" xfId="0" applyNumberFormat="1" applyFont="1" applyFill="1" applyBorder="1" applyAlignment="1"/>
    <xf numFmtId="166" fontId="32" fillId="5" borderId="0" xfId="0" applyNumberFormat="1" applyFont="1" applyFill="1" applyBorder="1" applyAlignment="1">
      <alignment horizontal="center"/>
    </xf>
    <xf numFmtId="164" fontId="32" fillId="5" borderId="0" xfId="0" applyNumberFormat="1" applyFont="1" applyFill="1" applyBorder="1" applyAlignment="1"/>
    <xf numFmtId="0" fontId="35" fillId="5" borderId="14" xfId="0" applyFont="1" applyFill="1" applyBorder="1" applyAlignment="1"/>
    <xf numFmtId="164" fontId="14" fillId="5" borderId="1" xfId="0" applyNumberFormat="1" applyFont="1" applyFill="1" applyBorder="1" applyAlignment="1"/>
    <xf numFmtId="0" fontId="36" fillId="0" borderId="0" xfId="0" applyFont="1" applyBorder="1" applyAlignment="1">
      <alignment horizontal="center" vertical="center"/>
    </xf>
    <xf numFmtId="0" fontId="45" fillId="0" borderId="0" xfId="0" applyFont="1" applyBorder="1" applyAlignment="1">
      <alignment horizontal="justify" vertical="top" wrapText="1"/>
    </xf>
    <xf numFmtId="0" fontId="37" fillId="0" borderId="0" xfId="0" applyFont="1" applyBorder="1" applyAlignment="1">
      <alignment horizontal="justify" vertical="top" wrapText="1"/>
    </xf>
    <xf numFmtId="0" fontId="0" fillId="0" borderId="0" xfId="0" applyBorder="1" applyAlignment="1"/>
    <xf numFmtId="0" fontId="42" fillId="0" borderId="0" xfId="0" applyFont="1" applyBorder="1" applyAlignment="1">
      <alignment horizontal="center" vertical="center" wrapText="1"/>
    </xf>
    <xf numFmtId="0" fontId="36" fillId="0" borderId="0" xfId="0" applyFont="1" applyBorder="1" applyAlignment="1">
      <alignment horizontal="center" vertical="center" wrapText="1"/>
    </xf>
    <xf numFmtId="0" fontId="40" fillId="0" borderId="0" xfId="0" applyFont="1" applyBorder="1" applyAlignment="1">
      <alignment horizontal="left" vertical="center" wrapText="1"/>
    </xf>
    <xf numFmtId="0" fontId="37" fillId="0" borderId="0" xfId="0" applyFont="1" applyBorder="1" applyAlignment="1">
      <alignment horizontal="left" vertical="center" wrapText="1"/>
    </xf>
    <xf numFmtId="0" fontId="40" fillId="0" borderId="0" xfId="0" applyFont="1" applyBorder="1" applyAlignment="1">
      <alignment vertical="top"/>
    </xf>
    <xf numFmtId="0" fontId="37" fillId="0" borderId="0" xfId="0" applyFont="1" applyBorder="1" applyAlignment="1">
      <alignment vertical="top"/>
    </xf>
    <xf numFmtId="164" fontId="29" fillId="9" borderId="38" xfId="0" applyNumberFormat="1" applyFont="1" applyFill="1" applyBorder="1" applyAlignment="1"/>
    <xf numFmtId="164" fontId="29" fillId="10" borderId="0" xfId="0" applyNumberFormat="1" applyFont="1" applyFill="1" applyBorder="1" applyAlignment="1">
      <alignment horizontal="center"/>
    </xf>
    <xf numFmtId="164" fontId="39" fillId="11" borderId="1" xfId="0" applyNumberFormat="1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2DCDB"/>
      <rgbColor rgb="FFFF0000"/>
      <rgbColor rgb="FF00FF00"/>
      <rgbColor rgb="FF0000FF"/>
      <rgbColor rgb="FFFFFF00"/>
      <rgbColor rgb="FFFF00FF"/>
      <rgbColor rgb="FF00FFFF"/>
      <rgbColor rgb="FFC00000"/>
      <rgbColor rgb="FF008000"/>
      <rgbColor rgb="FF000080"/>
      <rgbColor rgb="FF808000"/>
      <rgbColor rgb="FF800080"/>
      <rgbColor rgb="FF008080"/>
      <rgbColor rgb="FFE6B9B8"/>
      <rgbColor rgb="FF808080"/>
      <rgbColor rgb="FF9999FF"/>
      <rgbColor rgb="FF993366"/>
      <rgbColor rgb="FFEBF1DE"/>
      <rgbColor rgb="FFDBEEF4"/>
      <rgbColor rgb="FF660066"/>
      <rgbColor rgb="FFFF8080"/>
      <rgbColor rgb="FF0070C0"/>
      <rgbColor rgb="FFC6D9F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7E4BD"/>
      <rgbColor rgb="FFFFFF99"/>
      <rgbColor rgb="FFB7DEE8"/>
      <rgbColor rgb="FFFF99CC"/>
      <rgbColor rgb="FFCC99FF"/>
      <rgbColor rgb="FFFCD5B5"/>
      <rgbColor rgb="FF3366FF"/>
      <rgbColor rgb="FF33CCCC"/>
      <rgbColor rgb="FF92D050"/>
      <rgbColor rgb="FFFFCC00"/>
      <rgbColor rgb="FFFF9900"/>
      <rgbColor rgb="FFE46C0A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361080</xdr:colOff>
      <xdr:row>2</xdr:row>
      <xdr:rowOff>171000</xdr:rowOff>
    </xdr:from>
    <xdr:to>
      <xdr:col>11</xdr:col>
      <xdr:colOff>380880</xdr:colOff>
      <xdr:row>3</xdr:row>
      <xdr:rowOff>59040</xdr:rowOff>
    </xdr:to>
    <xdr:sp macro="" textlink="">
      <xdr:nvSpPr>
        <xdr:cNvPr id="2" name="CustomShap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 flipH="1">
          <a:off x="5596560" y="580320"/>
          <a:ext cx="876960" cy="9756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>
          <a:solidFill>
            <a:srgbClr val="FF0000"/>
          </a:solidFill>
          <a:round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9</xdr:col>
      <xdr:colOff>327960</xdr:colOff>
      <xdr:row>3</xdr:row>
      <xdr:rowOff>171000</xdr:rowOff>
    </xdr:from>
    <xdr:to>
      <xdr:col>11</xdr:col>
      <xdr:colOff>380520</xdr:colOff>
      <xdr:row>4</xdr:row>
      <xdr:rowOff>58680</xdr:rowOff>
    </xdr:to>
    <xdr:sp macro="" textlink="">
      <xdr:nvSpPr>
        <xdr:cNvPr id="3" name="CustomShap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 flipH="1">
          <a:off x="5563440" y="789840"/>
          <a:ext cx="909720" cy="8784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>
          <a:solidFill>
            <a:srgbClr val="FF0000"/>
          </a:solidFill>
          <a:round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1</xdr:col>
      <xdr:colOff>394200</xdr:colOff>
      <xdr:row>3</xdr:row>
      <xdr:rowOff>85680</xdr:rowOff>
    </xdr:from>
    <xdr:to>
      <xdr:col>9</xdr:col>
      <xdr:colOff>52200</xdr:colOff>
      <xdr:row>3</xdr:row>
      <xdr:rowOff>105120</xdr:rowOff>
    </xdr:to>
    <xdr:sp macro="" textlink="">
      <xdr:nvSpPr>
        <xdr:cNvPr id="4" name="CustomShap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2200680" y="704520"/>
          <a:ext cx="3087000" cy="1944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>
          <a:solidFill>
            <a:srgbClr val="FF0000"/>
          </a:solidFill>
          <a:round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2</xdr:col>
      <xdr:colOff>171000</xdr:colOff>
      <xdr:row>4</xdr:row>
      <xdr:rowOff>98640</xdr:rowOff>
    </xdr:from>
    <xdr:to>
      <xdr:col>9</xdr:col>
      <xdr:colOff>45360</xdr:colOff>
      <xdr:row>4</xdr:row>
      <xdr:rowOff>111240</xdr:rowOff>
    </xdr:to>
    <xdr:sp macro="" textlink="">
      <xdr:nvSpPr>
        <xdr:cNvPr id="5" name="CustomShape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2405880" y="917640"/>
          <a:ext cx="2874960" cy="1260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>
          <a:solidFill>
            <a:srgbClr val="FF0000"/>
          </a:solidFill>
          <a:round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7</xdr:col>
      <xdr:colOff>380880</xdr:colOff>
      <xdr:row>5</xdr:row>
      <xdr:rowOff>105480</xdr:rowOff>
    </xdr:from>
    <xdr:to>
      <xdr:col>9</xdr:col>
      <xdr:colOff>6120</xdr:colOff>
      <xdr:row>5</xdr:row>
      <xdr:rowOff>111600</xdr:rowOff>
    </xdr:to>
    <xdr:sp macro="" textlink="">
      <xdr:nvSpPr>
        <xdr:cNvPr id="6" name="CustomShap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4759200" y="1114920"/>
          <a:ext cx="482400" cy="612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>
          <a:solidFill>
            <a:srgbClr val="FF0000"/>
          </a:solidFill>
          <a:round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2</xdr:col>
      <xdr:colOff>344880</xdr:colOff>
      <xdr:row>21</xdr:row>
      <xdr:rowOff>95760</xdr:rowOff>
    </xdr:from>
    <xdr:to>
      <xdr:col>3</xdr:col>
      <xdr:colOff>351720</xdr:colOff>
      <xdr:row>21</xdr:row>
      <xdr:rowOff>96120</xdr:rowOff>
    </xdr:to>
    <xdr:sp macro="" textlink="">
      <xdr:nvSpPr>
        <xdr:cNvPr id="7" name="CustomShape 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2579760" y="4286520"/>
          <a:ext cx="435600" cy="36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>
          <a:solidFill>
            <a:srgbClr val="4A7EBB"/>
          </a:solidFill>
          <a:round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0</xdr:col>
      <xdr:colOff>1454040</xdr:colOff>
      <xdr:row>22</xdr:row>
      <xdr:rowOff>67680</xdr:rowOff>
    </xdr:from>
    <xdr:to>
      <xdr:col>0</xdr:col>
      <xdr:colOff>1701705</xdr:colOff>
      <xdr:row>22</xdr:row>
      <xdr:rowOff>74520</xdr:rowOff>
    </xdr:to>
    <xdr:sp macro="" textlink="">
      <xdr:nvSpPr>
        <xdr:cNvPr id="8" name="CustomShape 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 flipV="1">
          <a:off x="1454040" y="4448880"/>
          <a:ext cx="352440" cy="684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>
          <a:solidFill>
            <a:srgbClr val="4A7EBB"/>
          </a:solidFill>
          <a:round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360720</xdr:colOff>
      <xdr:row>2</xdr:row>
      <xdr:rowOff>170640</xdr:rowOff>
    </xdr:from>
    <xdr:to>
      <xdr:col>11</xdr:col>
      <xdr:colOff>380160</xdr:colOff>
      <xdr:row>4</xdr:row>
      <xdr:rowOff>58680</xdr:rowOff>
    </xdr:to>
    <xdr:sp macro="" textlink="">
      <xdr:nvSpPr>
        <xdr:cNvPr id="7" name="CustomShape 1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 flipH="1">
          <a:off x="5504040" y="579960"/>
          <a:ext cx="876600" cy="30708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>
          <a:solidFill>
            <a:srgbClr val="FF0000"/>
          </a:solidFill>
          <a:round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9</xdr:col>
      <xdr:colOff>328320</xdr:colOff>
      <xdr:row>4</xdr:row>
      <xdr:rowOff>170640</xdr:rowOff>
    </xdr:from>
    <xdr:to>
      <xdr:col>11</xdr:col>
      <xdr:colOff>380520</xdr:colOff>
      <xdr:row>5</xdr:row>
      <xdr:rowOff>58680</xdr:rowOff>
    </xdr:to>
    <xdr:sp macro="" textlink="">
      <xdr:nvSpPr>
        <xdr:cNvPr id="8" name="CustomShape 1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 flipH="1">
          <a:off x="5471640" y="999000"/>
          <a:ext cx="909360" cy="8820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>
          <a:solidFill>
            <a:srgbClr val="FF0000"/>
          </a:solidFill>
          <a:round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1</xdr:col>
      <xdr:colOff>394200</xdr:colOff>
      <xdr:row>4</xdr:row>
      <xdr:rowOff>85320</xdr:rowOff>
    </xdr:from>
    <xdr:to>
      <xdr:col>8</xdr:col>
      <xdr:colOff>170640</xdr:colOff>
      <xdr:row>4</xdr:row>
      <xdr:rowOff>97920</xdr:rowOff>
    </xdr:to>
    <xdr:sp macro="" textlink="">
      <xdr:nvSpPr>
        <xdr:cNvPr id="9" name="CustomShape 1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2108520" y="913680"/>
          <a:ext cx="2776680" cy="1260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>
          <a:solidFill>
            <a:srgbClr val="FF0000"/>
          </a:solidFill>
          <a:round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2</xdr:col>
      <xdr:colOff>170640</xdr:colOff>
      <xdr:row>5</xdr:row>
      <xdr:rowOff>98640</xdr:rowOff>
    </xdr:from>
    <xdr:to>
      <xdr:col>8</xdr:col>
      <xdr:colOff>170280</xdr:colOff>
      <xdr:row>5</xdr:row>
      <xdr:rowOff>111240</xdr:rowOff>
    </xdr:to>
    <xdr:sp macro="" textlink="">
      <xdr:nvSpPr>
        <xdr:cNvPr id="10" name="CustomShape 1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2313720" y="1127160"/>
          <a:ext cx="2571120" cy="1260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>
          <a:solidFill>
            <a:srgbClr val="FF0000"/>
          </a:solidFill>
          <a:round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7</xdr:col>
      <xdr:colOff>380880</xdr:colOff>
      <xdr:row>6</xdr:row>
      <xdr:rowOff>97920</xdr:rowOff>
    </xdr:from>
    <xdr:to>
      <xdr:col>8</xdr:col>
      <xdr:colOff>190080</xdr:colOff>
      <xdr:row>6</xdr:row>
      <xdr:rowOff>104040</xdr:rowOff>
    </xdr:to>
    <xdr:sp macro="" textlink="">
      <xdr:nvSpPr>
        <xdr:cNvPr id="11" name="CustomShape 1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 flipV="1">
          <a:off x="4667040" y="1316880"/>
          <a:ext cx="237600" cy="612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>
          <a:solidFill>
            <a:srgbClr val="FF0000"/>
          </a:solidFill>
          <a:round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2</xdr:col>
      <xdr:colOff>344520</xdr:colOff>
      <xdr:row>26</xdr:row>
      <xdr:rowOff>95400</xdr:rowOff>
    </xdr:from>
    <xdr:to>
      <xdr:col>3</xdr:col>
      <xdr:colOff>351360</xdr:colOff>
      <xdr:row>26</xdr:row>
      <xdr:rowOff>95760</xdr:rowOff>
    </xdr:to>
    <xdr:sp macro="" textlink="">
      <xdr:nvSpPr>
        <xdr:cNvPr id="12" name="CustomShape 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2487600" y="5295960"/>
          <a:ext cx="435240" cy="36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>
          <a:solidFill>
            <a:srgbClr val="4A7EBB"/>
          </a:solidFill>
          <a:round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2</xdr:col>
      <xdr:colOff>351720</xdr:colOff>
      <xdr:row>27</xdr:row>
      <xdr:rowOff>87120</xdr:rowOff>
    </xdr:from>
    <xdr:to>
      <xdr:col>3</xdr:col>
      <xdr:colOff>351360</xdr:colOff>
      <xdr:row>27</xdr:row>
      <xdr:rowOff>93960</xdr:rowOff>
    </xdr:to>
    <xdr:sp macro="" textlink="">
      <xdr:nvSpPr>
        <xdr:cNvPr id="13" name="CustomShape 1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 flipV="1">
          <a:off x="2494800" y="5478120"/>
          <a:ext cx="428040" cy="684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>
          <a:solidFill>
            <a:srgbClr val="4A7EBB"/>
          </a:solidFill>
          <a:round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361080</xdr:colOff>
      <xdr:row>9</xdr:row>
      <xdr:rowOff>170640</xdr:rowOff>
    </xdr:from>
    <xdr:to>
      <xdr:col>11</xdr:col>
      <xdr:colOff>380880</xdr:colOff>
      <xdr:row>10</xdr:row>
      <xdr:rowOff>58680</xdr:rowOff>
    </xdr:to>
    <xdr:sp macro="" textlink="">
      <xdr:nvSpPr>
        <xdr:cNvPr id="14" name="CustomShape 1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 flipH="1">
          <a:off x="5952240" y="4160880"/>
          <a:ext cx="935280" cy="7848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>
          <a:solidFill>
            <a:srgbClr val="FF0000"/>
          </a:solidFill>
          <a:round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9</xdr:col>
      <xdr:colOff>327960</xdr:colOff>
      <xdr:row>10</xdr:row>
      <xdr:rowOff>170640</xdr:rowOff>
    </xdr:from>
    <xdr:to>
      <xdr:col>11</xdr:col>
      <xdr:colOff>380520</xdr:colOff>
      <xdr:row>11</xdr:row>
      <xdr:rowOff>58680</xdr:rowOff>
    </xdr:to>
    <xdr:sp macro="" textlink="">
      <xdr:nvSpPr>
        <xdr:cNvPr id="15" name="CustomShape 1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 flipH="1">
          <a:off x="5919120" y="4351320"/>
          <a:ext cx="968040" cy="8820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>
          <a:solidFill>
            <a:srgbClr val="FF0000"/>
          </a:solidFill>
          <a:round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1</xdr:col>
      <xdr:colOff>394200</xdr:colOff>
      <xdr:row>10</xdr:row>
      <xdr:rowOff>85320</xdr:rowOff>
    </xdr:from>
    <xdr:to>
      <xdr:col>9</xdr:col>
      <xdr:colOff>52200</xdr:colOff>
      <xdr:row>10</xdr:row>
      <xdr:rowOff>104760</xdr:rowOff>
    </xdr:to>
    <xdr:sp macro="" textlink="">
      <xdr:nvSpPr>
        <xdr:cNvPr id="16" name="CustomShape 1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>
          <a:off x="2556360" y="4266000"/>
          <a:ext cx="3087000" cy="1944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>
          <a:solidFill>
            <a:srgbClr val="FF0000"/>
          </a:solidFill>
          <a:round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2</xdr:col>
      <xdr:colOff>171000</xdr:colOff>
      <xdr:row>11</xdr:row>
      <xdr:rowOff>98640</xdr:rowOff>
    </xdr:from>
    <xdr:to>
      <xdr:col>9</xdr:col>
      <xdr:colOff>45360</xdr:colOff>
      <xdr:row>11</xdr:row>
      <xdr:rowOff>111240</xdr:rowOff>
    </xdr:to>
    <xdr:sp macro="" textlink="">
      <xdr:nvSpPr>
        <xdr:cNvPr id="17" name="CustomShape 1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>
        <a:xfrm>
          <a:off x="2761560" y="4479480"/>
          <a:ext cx="2874960" cy="1260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>
          <a:solidFill>
            <a:srgbClr val="FF0000"/>
          </a:solidFill>
          <a:round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7</xdr:col>
      <xdr:colOff>381240</xdr:colOff>
      <xdr:row>12</xdr:row>
      <xdr:rowOff>105120</xdr:rowOff>
    </xdr:from>
    <xdr:to>
      <xdr:col>9</xdr:col>
      <xdr:colOff>6120</xdr:colOff>
      <xdr:row>12</xdr:row>
      <xdr:rowOff>111240</xdr:rowOff>
    </xdr:to>
    <xdr:sp macro="" textlink="">
      <xdr:nvSpPr>
        <xdr:cNvPr id="18" name="CustomShape 1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5114880" y="4676400"/>
          <a:ext cx="482400" cy="612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>
          <a:solidFill>
            <a:srgbClr val="FF0000"/>
          </a:solidFill>
          <a:round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2</xdr:col>
      <xdr:colOff>345240</xdr:colOff>
      <xdr:row>28</xdr:row>
      <xdr:rowOff>126360</xdr:rowOff>
    </xdr:from>
    <xdr:to>
      <xdr:col>3</xdr:col>
      <xdr:colOff>351360</xdr:colOff>
      <xdr:row>28</xdr:row>
      <xdr:rowOff>126720</xdr:rowOff>
    </xdr:to>
    <xdr:sp macro="" textlink="">
      <xdr:nvSpPr>
        <xdr:cNvPr id="19" name="CustomShape 1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2935800" y="7895520"/>
          <a:ext cx="434880" cy="36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>
          <a:solidFill>
            <a:srgbClr val="4A7EBB"/>
          </a:solidFill>
          <a:round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0</xdr:col>
      <xdr:colOff>-5196600</xdr:colOff>
      <xdr:row>27</xdr:row>
      <xdr:rowOff>181800</xdr:rowOff>
    </xdr:from>
    <xdr:to>
      <xdr:col>0</xdr:col>
      <xdr:colOff>-4768200</xdr:colOff>
      <xdr:row>27</xdr:row>
      <xdr:rowOff>188640</xdr:rowOff>
    </xdr:to>
    <xdr:sp macro="" textlink="">
      <xdr:nvSpPr>
        <xdr:cNvPr id="20" name="CustomShape 1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>
        <a:xfrm flipV="1">
          <a:off x="-5196600" y="7760520"/>
          <a:ext cx="428400" cy="684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>
          <a:solidFill>
            <a:srgbClr val="4A7EBB"/>
          </a:solidFill>
          <a:round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zoomScaleNormal="100" workbookViewId="0">
      <selection activeCell="A28" sqref="A28:M28"/>
    </sheetView>
  </sheetViews>
  <sheetFormatPr baseColWidth="10" defaultColWidth="9.140625" defaultRowHeight="15" x14ac:dyDescent="0.25"/>
  <cols>
    <col min="1" max="1" width="25.5703125"/>
    <col min="2" max="12" width="6.140625"/>
    <col min="13" max="13" width="7.5703125"/>
    <col min="14" max="1025" width="10.5703125"/>
  </cols>
  <sheetData>
    <row r="1" spans="1:13" ht="15.75" x14ac:dyDescent="0.25">
      <c r="A1" s="1" t="s">
        <v>0</v>
      </c>
      <c r="B1" s="2" t="s">
        <v>1</v>
      </c>
      <c r="C1" s="3"/>
      <c r="D1" s="3"/>
      <c r="E1" s="3"/>
      <c r="F1" s="3"/>
      <c r="G1" s="3"/>
      <c r="H1" s="4"/>
      <c r="I1" s="5"/>
      <c r="J1" s="5"/>
      <c r="K1" s="5"/>
      <c r="L1" s="5"/>
      <c r="M1" s="5"/>
    </row>
    <row r="2" spans="1:13" x14ac:dyDescent="0.25">
      <c r="A2" s="6" t="s">
        <v>2</v>
      </c>
      <c r="B2" s="7" t="s">
        <v>3</v>
      </c>
      <c r="C2" s="8" t="s">
        <v>4</v>
      </c>
      <c r="D2" s="8" t="s">
        <v>5</v>
      </c>
      <c r="E2" s="8" t="s">
        <v>6</v>
      </c>
      <c r="F2" s="8" t="s">
        <v>7</v>
      </c>
      <c r="G2" s="8" t="s">
        <v>8</v>
      </c>
      <c r="H2" s="9" t="s">
        <v>9</v>
      </c>
      <c r="I2" s="10" t="s">
        <v>10</v>
      </c>
      <c r="J2" s="11"/>
      <c r="K2" s="11"/>
      <c r="L2" s="11"/>
      <c r="M2" s="11"/>
    </row>
    <row r="3" spans="1:13" ht="15.75" x14ac:dyDescent="0.25">
      <c r="A3" s="12" t="s">
        <v>11</v>
      </c>
      <c r="B3" s="13">
        <v>4273.72</v>
      </c>
      <c r="C3" s="14">
        <v>791.27</v>
      </c>
      <c r="D3" s="14">
        <v>0</v>
      </c>
      <c r="E3" s="15">
        <v>0</v>
      </c>
      <c r="F3" s="15">
        <v>0</v>
      </c>
      <c r="G3" s="15">
        <v>0</v>
      </c>
      <c r="H3" s="15">
        <v>0</v>
      </c>
      <c r="I3" s="16">
        <f>SUM(B3:H3)</f>
        <v>5064.99</v>
      </c>
      <c r="J3" s="17"/>
      <c r="K3" s="18"/>
      <c r="L3" s="19" t="s">
        <v>12</v>
      </c>
      <c r="M3" s="20">
        <f>I3*15.13333</f>
        <v>76650.165116699995</v>
      </c>
    </row>
    <row r="4" spans="1:13" x14ac:dyDescent="0.25">
      <c r="A4" s="21" t="s">
        <v>13</v>
      </c>
      <c r="B4" s="11"/>
      <c r="C4" s="11"/>
      <c r="D4" s="11"/>
      <c r="E4" s="11"/>
      <c r="F4" s="11"/>
      <c r="G4" s="11"/>
      <c r="H4" s="11"/>
      <c r="I4" s="11"/>
      <c r="J4" s="22">
        <f>M3</f>
        <v>76650.165116699995</v>
      </c>
      <c r="K4" s="23" t="s">
        <v>14</v>
      </c>
      <c r="L4" s="24" t="s">
        <v>15</v>
      </c>
      <c r="M4" s="20">
        <f>J4*0.68</f>
        <v>52122.112279355999</v>
      </c>
    </row>
    <row r="5" spans="1:13" x14ac:dyDescent="0.25">
      <c r="A5" s="21" t="s">
        <v>16</v>
      </c>
      <c r="B5" s="11"/>
      <c r="C5" s="11"/>
      <c r="D5" s="11"/>
      <c r="E5" s="11"/>
      <c r="F5" s="19"/>
      <c r="G5" s="25"/>
      <c r="H5" s="11"/>
      <c r="I5" s="11"/>
      <c r="J5" s="22">
        <f>M4</f>
        <v>52122.112279355999</v>
      </c>
      <c r="K5" s="23" t="s">
        <v>17</v>
      </c>
      <c r="L5" s="26" t="s">
        <v>18</v>
      </c>
      <c r="M5" s="27">
        <f>J5/12</f>
        <v>4343.5093566129999</v>
      </c>
    </row>
    <row r="6" spans="1:13" x14ac:dyDescent="0.25">
      <c r="A6" s="21" t="s">
        <v>19</v>
      </c>
      <c r="B6" s="11"/>
      <c r="C6" s="11"/>
      <c r="D6" s="11"/>
      <c r="E6" s="11"/>
      <c r="F6" s="19"/>
      <c r="G6" s="25"/>
      <c r="H6" s="11"/>
      <c r="I6" s="11"/>
      <c r="J6" s="28">
        <f>M5</f>
        <v>4343.5093566129999</v>
      </c>
      <c r="K6" s="23" t="s">
        <v>14</v>
      </c>
      <c r="L6" s="29">
        <v>-0.2</v>
      </c>
      <c r="M6" s="27">
        <f>J6*0.8</f>
        <v>3474.8074852904001</v>
      </c>
    </row>
    <row r="7" spans="1:13" x14ac:dyDescent="0.25">
      <c r="A7" s="30" t="s">
        <v>20</v>
      </c>
      <c r="B7" s="31">
        <v>1</v>
      </c>
      <c r="C7" s="31">
        <v>2</v>
      </c>
      <c r="D7" s="31">
        <v>3</v>
      </c>
      <c r="E7" s="31">
        <v>4</v>
      </c>
      <c r="F7" s="31">
        <v>5</v>
      </c>
      <c r="G7" s="31">
        <v>6</v>
      </c>
      <c r="H7" s="31">
        <v>7</v>
      </c>
      <c r="I7" s="31">
        <v>8</v>
      </c>
      <c r="J7" s="31">
        <v>9</v>
      </c>
      <c r="K7" s="31">
        <v>10</v>
      </c>
      <c r="L7" s="31">
        <v>11</v>
      </c>
      <c r="M7" s="31">
        <v>12</v>
      </c>
    </row>
    <row r="8" spans="1:13" x14ac:dyDescent="0.25">
      <c r="A8" s="32" t="s">
        <v>21</v>
      </c>
      <c r="B8" s="33" t="s">
        <v>22</v>
      </c>
      <c r="C8" s="34" t="s">
        <v>23</v>
      </c>
      <c r="D8" s="34" t="s">
        <v>24</v>
      </c>
      <c r="E8" s="34" t="s">
        <v>25</v>
      </c>
      <c r="F8" s="34" t="s">
        <v>26</v>
      </c>
      <c r="G8" s="34" t="s">
        <v>27</v>
      </c>
      <c r="H8" s="34" t="s">
        <v>28</v>
      </c>
      <c r="I8" s="34" t="s">
        <v>29</v>
      </c>
      <c r="J8" s="34" t="s">
        <v>30</v>
      </c>
      <c r="K8" s="34" t="s">
        <v>31</v>
      </c>
      <c r="L8" s="34" t="s">
        <v>32</v>
      </c>
      <c r="M8" s="35" t="s">
        <v>33</v>
      </c>
    </row>
    <row r="9" spans="1:13" x14ac:dyDescent="0.25">
      <c r="A9" s="36" t="s">
        <v>34</v>
      </c>
      <c r="B9" s="37">
        <f>M3</f>
        <v>76650.165116699995</v>
      </c>
      <c r="C9" s="38">
        <f t="shared" ref="C9:M9" si="0">B9+B9*0.03</f>
        <v>78949.670070200998</v>
      </c>
      <c r="D9" s="38">
        <f t="shared" si="0"/>
        <v>81318.160172307034</v>
      </c>
      <c r="E9" s="38">
        <f t="shared" si="0"/>
        <v>83757.704977476242</v>
      </c>
      <c r="F9" s="38">
        <f t="shared" si="0"/>
        <v>86270.43612680053</v>
      </c>
      <c r="G9" s="38">
        <f t="shared" si="0"/>
        <v>88858.549210604542</v>
      </c>
      <c r="H9" s="38">
        <f t="shared" si="0"/>
        <v>91524.305686922686</v>
      </c>
      <c r="I9" s="38">
        <f t="shared" si="0"/>
        <v>94270.034857530365</v>
      </c>
      <c r="J9" s="38">
        <f t="shared" si="0"/>
        <v>97098.135903256276</v>
      </c>
      <c r="K9" s="38">
        <f t="shared" si="0"/>
        <v>100011.07998035397</v>
      </c>
      <c r="L9" s="38">
        <f t="shared" si="0"/>
        <v>103011.41237976459</v>
      </c>
      <c r="M9" s="39">
        <f t="shared" si="0"/>
        <v>106101.75475115752</v>
      </c>
    </row>
    <row r="10" spans="1:13" x14ac:dyDescent="0.25">
      <c r="A10" s="40" t="s">
        <v>35</v>
      </c>
      <c r="B10" s="41">
        <f t="shared" ref="B10:M10" si="1">B9*(1-0.32)</f>
        <v>52122.112279355992</v>
      </c>
      <c r="C10" s="41">
        <f t="shared" si="1"/>
        <v>53685.775647736671</v>
      </c>
      <c r="D10" s="41">
        <f t="shared" si="1"/>
        <v>55296.348917168776</v>
      </c>
      <c r="E10" s="41">
        <f t="shared" si="1"/>
        <v>56955.239384683839</v>
      </c>
      <c r="F10" s="41">
        <f t="shared" si="1"/>
        <v>58663.896566224357</v>
      </c>
      <c r="G10" s="41">
        <f t="shared" si="1"/>
        <v>60423.813463211081</v>
      </c>
      <c r="H10" s="41">
        <f t="shared" si="1"/>
        <v>62236.527867107419</v>
      </c>
      <c r="I10" s="41">
        <f t="shared" si="1"/>
        <v>64103.62370312064</v>
      </c>
      <c r="J10" s="41">
        <f t="shared" si="1"/>
        <v>66026.732414214261</v>
      </c>
      <c r="K10" s="41">
        <f t="shared" si="1"/>
        <v>68007.534386640691</v>
      </c>
      <c r="L10" s="41">
        <f t="shared" si="1"/>
        <v>70047.760418239908</v>
      </c>
      <c r="M10" s="41">
        <f t="shared" si="1"/>
        <v>72149.193230787117</v>
      </c>
    </row>
    <row r="11" spans="1:13" x14ac:dyDescent="0.25">
      <c r="A11" s="42" t="s">
        <v>36</v>
      </c>
      <c r="B11" s="43">
        <f t="shared" ref="B11:M11" si="2">B9*0.0687</f>
        <v>5265.8663435172894</v>
      </c>
      <c r="C11" s="44">
        <f t="shared" si="2"/>
        <v>5423.8423338228085</v>
      </c>
      <c r="D11" s="44">
        <f t="shared" si="2"/>
        <v>5586.5576038374929</v>
      </c>
      <c r="E11" s="44">
        <f t="shared" si="2"/>
        <v>5754.1543319526172</v>
      </c>
      <c r="F11" s="44">
        <f t="shared" si="2"/>
        <v>5926.7789619111963</v>
      </c>
      <c r="G11" s="44">
        <f t="shared" si="2"/>
        <v>6104.5823307685314</v>
      </c>
      <c r="H11" s="44">
        <f t="shared" si="2"/>
        <v>6287.7198006915878</v>
      </c>
      <c r="I11" s="44">
        <f t="shared" si="2"/>
        <v>6476.3513947123356</v>
      </c>
      <c r="J11" s="44">
        <f t="shared" si="2"/>
        <v>6670.6419365537058</v>
      </c>
      <c r="K11" s="44">
        <f t="shared" si="2"/>
        <v>6870.7611946503175</v>
      </c>
      <c r="L11" s="44">
        <f t="shared" si="2"/>
        <v>7076.8840304898267</v>
      </c>
      <c r="M11" s="45">
        <f t="shared" si="2"/>
        <v>7289.190551404522</v>
      </c>
    </row>
    <row r="12" spans="1:13" x14ac:dyDescent="0.25">
      <c r="A12" s="46" t="s">
        <v>37</v>
      </c>
      <c r="B12" s="47">
        <f t="shared" ref="B12:M12" si="3">SUM(B10:B11)</f>
        <v>57387.978622873285</v>
      </c>
      <c r="C12" s="48">
        <f t="shared" si="3"/>
        <v>59109.617981559481</v>
      </c>
      <c r="D12" s="48">
        <f t="shared" si="3"/>
        <v>60882.906521006269</v>
      </c>
      <c r="E12" s="48">
        <f t="shared" si="3"/>
        <v>62709.393716636456</v>
      </c>
      <c r="F12" s="48">
        <f t="shared" si="3"/>
        <v>64590.675528135551</v>
      </c>
      <c r="G12" s="48">
        <f t="shared" si="3"/>
        <v>66528.395793979609</v>
      </c>
      <c r="H12" s="48">
        <f t="shared" si="3"/>
        <v>68524.247667799005</v>
      </c>
      <c r="I12" s="48">
        <f t="shared" si="3"/>
        <v>70579.975097832968</v>
      </c>
      <c r="J12" s="48">
        <f t="shared" si="3"/>
        <v>72697.374350767961</v>
      </c>
      <c r="K12" s="48">
        <f t="shared" si="3"/>
        <v>74878.295581291008</v>
      </c>
      <c r="L12" s="48">
        <f t="shared" si="3"/>
        <v>77124.644448729741</v>
      </c>
      <c r="M12" s="49">
        <f t="shared" si="3"/>
        <v>79438.383782191639</v>
      </c>
    </row>
    <row r="13" spans="1:13" x14ac:dyDescent="0.25">
      <c r="A13" s="50" t="s">
        <v>38</v>
      </c>
      <c r="B13" s="51">
        <f>B9*(1-0.32)</f>
        <v>52122.112279355992</v>
      </c>
      <c r="C13" s="52">
        <f t="shared" ref="C13:M13" si="4">B13</f>
        <v>52122.112279355992</v>
      </c>
      <c r="D13" s="52">
        <f t="shared" si="4"/>
        <v>52122.112279355992</v>
      </c>
      <c r="E13" s="52">
        <f t="shared" si="4"/>
        <v>52122.112279355992</v>
      </c>
      <c r="F13" s="52">
        <f t="shared" si="4"/>
        <v>52122.112279355992</v>
      </c>
      <c r="G13" s="52">
        <f t="shared" si="4"/>
        <v>52122.112279355992</v>
      </c>
      <c r="H13" s="52">
        <f t="shared" si="4"/>
        <v>52122.112279355992</v>
      </c>
      <c r="I13" s="52">
        <f t="shared" si="4"/>
        <v>52122.112279355992</v>
      </c>
      <c r="J13" s="52">
        <f t="shared" si="4"/>
        <v>52122.112279355992</v>
      </c>
      <c r="K13" s="52">
        <f t="shared" si="4"/>
        <v>52122.112279355992</v>
      </c>
      <c r="L13" s="52">
        <f t="shared" si="4"/>
        <v>52122.112279355992</v>
      </c>
      <c r="M13" s="53">
        <f t="shared" si="4"/>
        <v>52122.112279355992</v>
      </c>
    </row>
    <row r="14" spans="1:13" x14ac:dyDescent="0.25">
      <c r="A14" s="54" t="s">
        <v>39</v>
      </c>
      <c r="B14" s="55">
        <f t="shared" ref="B14:M14" si="5">B13*(1-0.2)</f>
        <v>41697.689823484798</v>
      </c>
      <c r="C14" s="56">
        <f t="shared" si="5"/>
        <v>41697.689823484798</v>
      </c>
      <c r="D14" s="56">
        <f t="shared" si="5"/>
        <v>41697.689823484798</v>
      </c>
      <c r="E14" s="56">
        <f t="shared" si="5"/>
        <v>41697.689823484798</v>
      </c>
      <c r="F14" s="56">
        <f t="shared" si="5"/>
        <v>41697.689823484798</v>
      </c>
      <c r="G14" s="56">
        <f t="shared" si="5"/>
        <v>41697.689823484798</v>
      </c>
      <c r="H14" s="56">
        <f t="shared" si="5"/>
        <v>41697.689823484798</v>
      </c>
      <c r="I14" s="56">
        <f t="shared" si="5"/>
        <v>41697.689823484798</v>
      </c>
      <c r="J14" s="56">
        <f t="shared" si="5"/>
        <v>41697.689823484798</v>
      </c>
      <c r="K14" s="56">
        <f t="shared" si="5"/>
        <v>41697.689823484798</v>
      </c>
      <c r="L14" s="56">
        <f t="shared" si="5"/>
        <v>41697.689823484798</v>
      </c>
      <c r="M14" s="57">
        <f t="shared" si="5"/>
        <v>41697.689823484798</v>
      </c>
    </row>
    <row r="15" spans="1:13" x14ac:dyDescent="0.25">
      <c r="A15" s="58" t="s">
        <v>40</v>
      </c>
      <c r="B15" s="59">
        <f>B11</f>
        <v>5265.8663435172894</v>
      </c>
      <c r="C15" s="60">
        <f t="shared" ref="C15:M15" si="6">B15</f>
        <v>5265.8663435172894</v>
      </c>
      <c r="D15" s="60">
        <f t="shared" si="6"/>
        <v>5265.8663435172894</v>
      </c>
      <c r="E15" s="60">
        <f t="shared" si="6"/>
        <v>5265.8663435172894</v>
      </c>
      <c r="F15" s="60">
        <f t="shared" si="6"/>
        <v>5265.8663435172894</v>
      </c>
      <c r="G15" s="60">
        <f t="shared" si="6"/>
        <v>5265.8663435172894</v>
      </c>
      <c r="H15" s="60">
        <f t="shared" si="6"/>
        <v>5265.8663435172894</v>
      </c>
      <c r="I15" s="60">
        <f t="shared" si="6"/>
        <v>5265.8663435172894</v>
      </c>
      <c r="J15" s="60">
        <f t="shared" si="6"/>
        <v>5265.8663435172894</v>
      </c>
      <c r="K15" s="60">
        <f t="shared" si="6"/>
        <v>5265.8663435172894</v>
      </c>
      <c r="L15" s="60">
        <f t="shared" si="6"/>
        <v>5265.8663435172894</v>
      </c>
      <c r="M15" s="61">
        <f t="shared" si="6"/>
        <v>5265.8663435172894</v>
      </c>
    </row>
    <row r="16" spans="1:13" x14ac:dyDescent="0.25">
      <c r="A16" s="62" t="s">
        <v>41</v>
      </c>
      <c r="B16" s="59">
        <f t="shared" ref="B16:M16" si="7">B15*(1-0.2)</f>
        <v>4212.693074813832</v>
      </c>
      <c r="C16" s="59">
        <f t="shared" si="7"/>
        <v>4212.693074813832</v>
      </c>
      <c r="D16" s="59">
        <f t="shared" si="7"/>
        <v>4212.693074813832</v>
      </c>
      <c r="E16" s="59">
        <f t="shared" si="7"/>
        <v>4212.693074813832</v>
      </c>
      <c r="F16" s="59">
        <f t="shared" si="7"/>
        <v>4212.693074813832</v>
      </c>
      <c r="G16" s="59">
        <f t="shared" si="7"/>
        <v>4212.693074813832</v>
      </c>
      <c r="H16" s="59">
        <f t="shared" si="7"/>
        <v>4212.693074813832</v>
      </c>
      <c r="I16" s="59">
        <f t="shared" si="7"/>
        <v>4212.693074813832</v>
      </c>
      <c r="J16" s="59">
        <f t="shared" si="7"/>
        <v>4212.693074813832</v>
      </c>
      <c r="K16" s="59">
        <f t="shared" si="7"/>
        <v>4212.693074813832</v>
      </c>
      <c r="L16" s="59">
        <f t="shared" si="7"/>
        <v>4212.693074813832</v>
      </c>
      <c r="M16" s="63">
        <f t="shared" si="7"/>
        <v>4212.693074813832</v>
      </c>
    </row>
    <row r="17" spans="1:13" x14ac:dyDescent="0.25">
      <c r="A17" s="64" t="s">
        <v>42</v>
      </c>
      <c r="B17" s="65">
        <f t="shared" ref="B17:M17" si="8">SUM(B14+B16)</f>
        <v>45910.382898298631</v>
      </c>
      <c r="C17" s="65">
        <f t="shared" si="8"/>
        <v>45910.382898298631</v>
      </c>
      <c r="D17" s="65">
        <f t="shared" si="8"/>
        <v>45910.382898298631</v>
      </c>
      <c r="E17" s="65">
        <f t="shared" si="8"/>
        <v>45910.382898298631</v>
      </c>
      <c r="F17" s="65">
        <f t="shared" si="8"/>
        <v>45910.382898298631</v>
      </c>
      <c r="G17" s="65">
        <f t="shared" si="8"/>
        <v>45910.382898298631</v>
      </c>
      <c r="H17" s="65">
        <f t="shared" si="8"/>
        <v>45910.382898298631</v>
      </c>
      <c r="I17" s="65">
        <f t="shared" si="8"/>
        <v>45910.382898298631</v>
      </c>
      <c r="J17" s="65">
        <f t="shared" si="8"/>
        <v>45910.382898298631</v>
      </c>
      <c r="K17" s="65">
        <f t="shared" si="8"/>
        <v>45910.382898298631</v>
      </c>
      <c r="L17" s="65">
        <f t="shared" si="8"/>
        <v>45910.382898298631</v>
      </c>
      <c r="M17" s="66">
        <f t="shared" si="8"/>
        <v>45910.382898298631</v>
      </c>
    </row>
    <row r="18" spans="1:13" ht="15.75" x14ac:dyDescent="0.25">
      <c r="A18" s="67" t="s">
        <v>43</v>
      </c>
      <c r="B18" s="68">
        <f t="shared" ref="B18:M18" si="9">B17-B12</f>
        <v>-11477.595724574654</v>
      </c>
      <c r="C18" s="69">
        <f t="shared" si="9"/>
        <v>-13199.23508326085</v>
      </c>
      <c r="D18" s="69">
        <f t="shared" si="9"/>
        <v>-14972.523622707638</v>
      </c>
      <c r="E18" s="69">
        <f t="shared" si="9"/>
        <v>-16799.010818337825</v>
      </c>
      <c r="F18" s="69">
        <f t="shared" si="9"/>
        <v>-18680.29262983692</v>
      </c>
      <c r="G18" s="69">
        <f t="shared" si="9"/>
        <v>-20618.012895680979</v>
      </c>
      <c r="H18" s="69">
        <f t="shared" si="9"/>
        <v>-22613.864769500375</v>
      </c>
      <c r="I18" s="69">
        <f t="shared" si="9"/>
        <v>-24669.592199534338</v>
      </c>
      <c r="J18" s="69">
        <f t="shared" si="9"/>
        <v>-26786.99145246933</v>
      </c>
      <c r="K18" s="69">
        <f t="shared" si="9"/>
        <v>-28967.912682992377</v>
      </c>
      <c r="L18" s="69">
        <f t="shared" si="9"/>
        <v>-31214.261550431111</v>
      </c>
      <c r="M18" s="70">
        <f t="shared" si="9"/>
        <v>-33528.000883893008</v>
      </c>
    </row>
    <row r="19" spans="1:13" x14ac:dyDescent="0.25">
      <c r="A19" s="71" t="s">
        <v>44</v>
      </c>
      <c r="B19" s="72"/>
      <c r="C19" s="72"/>
      <c r="D19" s="72"/>
      <c r="E19" s="72"/>
      <c r="F19" s="72"/>
      <c r="G19" s="72"/>
      <c r="H19" s="72"/>
      <c r="I19" s="72"/>
      <c r="J19" s="72"/>
      <c r="K19" s="72"/>
      <c r="L19" s="73"/>
      <c r="M19" s="74" t="s">
        <v>10</v>
      </c>
    </row>
    <row r="20" spans="1:13" ht="15.75" x14ac:dyDescent="0.25">
      <c r="A20" s="75"/>
      <c r="B20" s="72"/>
      <c r="C20" s="72"/>
      <c r="D20" s="72"/>
      <c r="E20" s="72"/>
      <c r="F20" s="72"/>
      <c r="G20" s="72"/>
      <c r="H20" s="72"/>
      <c r="I20" s="72"/>
      <c r="J20" s="72"/>
      <c r="K20" s="72"/>
      <c r="L20" s="158">
        <f>SUM(B18:M18)</f>
        <v>-263527.29431321938</v>
      </c>
      <c r="M20" s="158"/>
    </row>
    <row r="21" spans="1:13" x14ac:dyDescent="0.25">
      <c r="A21" s="76" t="s">
        <v>45</v>
      </c>
      <c r="B21" s="77"/>
      <c r="C21" s="77"/>
      <c r="D21" s="77"/>
      <c r="E21" s="77"/>
      <c r="F21" s="77"/>
      <c r="G21" s="77"/>
      <c r="H21" s="77"/>
      <c r="I21" s="77"/>
      <c r="J21" s="77"/>
      <c r="K21" s="77"/>
      <c r="L21" s="77"/>
      <c r="M21" s="77"/>
    </row>
    <row r="22" spans="1:13" x14ac:dyDescent="0.25">
      <c r="A22" s="78" t="s">
        <v>46</v>
      </c>
      <c r="B22" s="159">
        <f>M9/12*3</f>
        <v>26525.438687789381</v>
      </c>
      <c r="C22" s="159"/>
      <c r="D22" s="77"/>
      <c r="E22" s="79">
        <f>M9</f>
        <v>106101.75475115752</v>
      </c>
      <c r="F22" s="80" t="s">
        <v>47</v>
      </c>
      <c r="G22" s="81" t="s">
        <v>48</v>
      </c>
      <c r="H22" s="82" t="s">
        <v>49</v>
      </c>
      <c r="I22" s="77"/>
      <c r="J22" s="77"/>
      <c r="K22" s="77"/>
      <c r="L22" s="77"/>
      <c r="M22" s="77"/>
    </row>
    <row r="23" spans="1:13" x14ac:dyDescent="0.25">
      <c r="A23" s="78" t="s">
        <v>50</v>
      </c>
      <c r="B23" s="160">
        <f>B22*(1-0.32)</f>
        <v>18037.298307696779</v>
      </c>
      <c r="C23" s="160"/>
      <c r="D23" s="77"/>
      <c r="E23" s="77" t="s">
        <v>51</v>
      </c>
      <c r="F23" s="77"/>
      <c r="G23" s="77"/>
      <c r="H23" s="77"/>
      <c r="I23" s="77"/>
      <c r="J23" s="77"/>
      <c r="K23" s="77"/>
      <c r="L23" s="77"/>
      <c r="M23" s="77"/>
    </row>
    <row r="24" spans="1:13" ht="21" x14ac:dyDescent="0.35">
      <c r="A24" s="83" t="s">
        <v>52</v>
      </c>
      <c r="B24" s="84"/>
      <c r="C24" s="84"/>
      <c r="D24" s="161">
        <f>L20*-1</f>
        <v>263527.29431321938</v>
      </c>
      <c r="E24" s="161"/>
      <c r="F24" s="85" t="s">
        <v>53</v>
      </c>
      <c r="G24" s="161">
        <f>K20</f>
        <v>0</v>
      </c>
      <c r="H24" s="161"/>
      <c r="I24" s="85" t="s">
        <v>53</v>
      </c>
      <c r="J24" s="161">
        <f>B23</f>
        <v>18037.298307696779</v>
      </c>
      <c r="K24" s="161"/>
      <c r="L24" s="162">
        <f>D24+J24</f>
        <v>281564.59262091614</v>
      </c>
      <c r="M24" s="162"/>
    </row>
    <row r="25" spans="1:13" x14ac:dyDescent="0.25">
      <c r="A25" s="86" t="s">
        <v>54</v>
      </c>
    </row>
    <row r="26" spans="1:13" x14ac:dyDescent="0.25">
      <c r="A26" s="86" t="s">
        <v>55</v>
      </c>
    </row>
    <row r="28" spans="1:13" x14ac:dyDescent="0.25">
      <c r="A28" s="157" t="s">
        <v>78</v>
      </c>
      <c r="B28" s="157"/>
      <c r="C28" s="157"/>
      <c r="D28" s="157"/>
      <c r="E28" s="157"/>
      <c r="F28" s="157"/>
      <c r="G28" s="157"/>
      <c r="H28" s="157"/>
      <c r="I28" s="157"/>
      <c r="J28" s="157"/>
      <c r="K28" s="157"/>
      <c r="L28" s="157"/>
      <c r="M28" s="157"/>
    </row>
  </sheetData>
  <mergeCells count="8">
    <mergeCell ref="A28:M28"/>
    <mergeCell ref="L20:M20"/>
    <mergeCell ref="B22:C22"/>
    <mergeCell ref="B23:C23"/>
    <mergeCell ref="D24:E24"/>
    <mergeCell ref="G24:H24"/>
    <mergeCell ref="J24:K24"/>
    <mergeCell ref="L24:M24"/>
  </mergeCells>
  <pageMargins left="0.7" right="0.7" top="0.75" bottom="0.75" header="0.51180555555555496" footer="0.51180555555555496"/>
  <pageSetup paperSize="9" firstPageNumber="0" orientation="landscape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zoomScaleNormal="100" workbookViewId="0">
      <selection activeCell="A33" sqref="A33:M33"/>
    </sheetView>
  </sheetViews>
  <sheetFormatPr baseColWidth="10" defaultColWidth="9.140625" defaultRowHeight="15" x14ac:dyDescent="0.25"/>
  <cols>
    <col min="1" max="1" width="24.28515625"/>
    <col min="2" max="13" width="6.140625"/>
    <col min="14" max="1025" width="10.5703125"/>
  </cols>
  <sheetData>
    <row r="1" spans="1:13" ht="15.75" x14ac:dyDescent="0.25">
      <c r="A1" s="87" t="s">
        <v>56</v>
      </c>
      <c r="B1" s="88" t="s">
        <v>1</v>
      </c>
      <c r="C1" s="89"/>
      <c r="D1" s="89"/>
      <c r="E1" s="89"/>
      <c r="F1" s="89"/>
      <c r="G1" s="89"/>
      <c r="H1" s="90"/>
      <c r="I1" s="5"/>
      <c r="J1" s="5"/>
      <c r="K1" s="5"/>
      <c r="L1" s="5"/>
      <c r="M1" s="5"/>
    </row>
    <row r="2" spans="1:13" x14ac:dyDescent="0.25">
      <c r="A2" s="6" t="s">
        <v>2</v>
      </c>
      <c r="B2" s="7" t="s">
        <v>3</v>
      </c>
      <c r="C2" s="8" t="s">
        <v>4</v>
      </c>
      <c r="D2" s="8" t="s">
        <v>5</v>
      </c>
      <c r="E2" s="8" t="s">
        <v>6</v>
      </c>
      <c r="F2" s="8" t="s">
        <v>7</v>
      </c>
      <c r="G2" s="8" t="s">
        <v>8</v>
      </c>
      <c r="H2" s="91" t="s">
        <v>9</v>
      </c>
      <c r="I2" s="92" t="s">
        <v>10</v>
      </c>
      <c r="J2" s="11"/>
      <c r="K2" s="11"/>
      <c r="L2" s="11"/>
      <c r="M2" s="11"/>
    </row>
    <row r="3" spans="1:13" ht="15.75" x14ac:dyDescent="0.25">
      <c r="A3" s="12" t="s">
        <v>57</v>
      </c>
      <c r="B3" s="13">
        <v>2715.23</v>
      </c>
      <c r="C3" s="14">
        <v>567.85</v>
      </c>
      <c r="D3" s="14">
        <v>70.900000000000006</v>
      </c>
      <c r="E3" s="15">
        <f>B3*0.24</f>
        <v>651.65520000000004</v>
      </c>
      <c r="F3" s="15">
        <v>0</v>
      </c>
      <c r="G3" s="15">
        <v>0</v>
      </c>
      <c r="H3" s="93">
        <v>0</v>
      </c>
      <c r="I3" s="94">
        <f>SUM(B3:H3)</f>
        <v>4005.6352000000002</v>
      </c>
      <c r="J3" s="17"/>
      <c r="K3" s="18"/>
      <c r="L3" s="19" t="s">
        <v>58</v>
      </c>
      <c r="M3" s="20">
        <f>I3*15.13333</f>
        <v>60618.599341216002</v>
      </c>
    </row>
    <row r="4" spans="1:13" ht="15.75" x14ac:dyDescent="0.25">
      <c r="A4" s="95"/>
      <c r="B4" s="96"/>
      <c r="C4" s="96"/>
      <c r="D4" s="96"/>
      <c r="E4" s="96"/>
      <c r="F4" s="96"/>
      <c r="G4" s="96"/>
      <c r="H4" s="96"/>
      <c r="I4" s="97"/>
      <c r="J4" s="98"/>
      <c r="K4" s="18"/>
      <c r="L4" s="19"/>
      <c r="M4" s="99"/>
    </row>
    <row r="5" spans="1:13" x14ac:dyDescent="0.25">
      <c r="A5" s="21" t="s">
        <v>13</v>
      </c>
      <c r="B5" s="11"/>
      <c r="C5" s="11"/>
      <c r="D5" s="11"/>
      <c r="E5" s="11"/>
      <c r="F5" s="11"/>
      <c r="G5" s="11"/>
      <c r="H5" s="11"/>
      <c r="I5" s="11"/>
      <c r="J5" s="22">
        <f>M3</f>
        <v>60618.599341216002</v>
      </c>
      <c r="K5" s="23" t="s">
        <v>14</v>
      </c>
      <c r="L5" s="24" t="s">
        <v>15</v>
      </c>
      <c r="M5" s="20">
        <f>J5*0.68</f>
        <v>41220.647552026887</v>
      </c>
    </row>
    <row r="6" spans="1:13" x14ac:dyDescent="0.25">
      <c r="A6" s="21" t="s">
        <v>16</v>
      </c>
      <c r="B6" s="11"/>
      <c r="C6" s="11"/>
      <c r="D6" s="11"/>
      <c r="E6" s="11"/>
      <c r="F6" s="19"/>
      <c r="G6" s="25"/>
      <c r="H6" s="11"/>
      <c r="I6" s="11"/>
      <c r="J6" s="22">
        <f>M5</f>
        <v>41220.647552026887</v>
      </c>
      <c r="K6" s="23" t="s">
        <v>17</v>
      </c>
      <c r="L6" s="26" t="s">
        <v>18</v>
      </c>
      <c r="M6" s="27">
        <f>J6/12</f>
        <v>3435.0539626689074</v>
      </c>
    </row>
    <row r="7" spans="1:13" x14ac:dyDescent="0.25">
      <c r="A7" s="21" t="s">
        <v>19</v>
      </c>
      <c r="B7" s="11"/>
      <c r="C7" s="11"/>
      <c r="D7" s="11"/>
      <c r="E7" s="11"/>
      <c r="F7" s="19"/>
      <c r="G7" s="25"/>
      <c r="H7" s="11"/>
      <c r="I7" s="11"/>
      <c r="J7" s="28">
        <f>M6</f>
        <v>3435.0539626689074</v>
      </c>
      <c r="K7" s="23" t="s">
        <v>14</v>
      </c>
      <c r="L7" s="29">
        <v>-0.2</v>
      </c>
      <c r="M7" s="27">
        <f>J7*0.8</f>
        <v>2748.0431701351263</v>
      </c>
    </row>
    <row r="8" spans="1:13" ht="15.75" x14ac:dyDescent="0.25">
      <c r="A8" s="100" t="s">
        <v>59</v>
      </c>
      <c r="B8" s="101">
        <v>1</v>
      </c>
      <c r="C8" s="101">
        <v>2</v>
      </c>
      <c r="D8" s="101">
        <v>3</v>
      </c>
      <c r="E8" s="101">
        <v>4</v>
      </c>
      <c r="F8" s="101">
        <v>5</v>
      </c>
      <c r="G8" s="101">
        <v>6</v>
      </c>
      <c r="H8" s="101">
        <v>7</v>
      </c>
      <c r="I8" s="101">
        <v>8</v>
      </c>
      <c r="J8" s="101">
        <v>9</v>
      </c>
      <c r="K8" s="101">
        <v>10</v>
      </c>
      <c r="L8" s="101">
        <v>11</v>
      </c>
      <c r="M8" s="101">
        <v>12</v>
      </c>
    </row>
    <row r="9" spans="1:13" x14ac:dyDescent="0.25">
      <c r="A9" s="102" t="s">
        <v>21</v>
      </c>
      <c r="B9" s="103" t="s">
        <v>22</v>
      </c>
      <c r="C9" s="104" t="s">
        <v>23</v>
      </c>
      <c r="D9" s="104" t="s">
        <v>24</v>
      </c>
      <c r="E9" s="104" t="s">
        <v>25</v>
      </c>
      <c r="F9" s="104" t="s">
        <v>26</v>
      </c>
      <c r="G9" s="104" t="s">
        <v>27</v>
      </c>
      <c r="H9" s="104" t="s">
        <v>28</v>
      </c>
      <c r="I9" s="104" t="s">
        <v>29</v>
      </c>
      <c r="J9" s="104" t="s">
        <v>30</v>
      </c>
      <c r="K9" s="104" t="s">
        <v>31</v>
      </c>
      <c r="L9" s="104" t="s">
        <v>32</v>
      </c>
      <c r="M9" s="105" t="s">
        <v>33</v>
      </c>
    </row>
    <row r="10" spans="1:13" x14ac:dyDescent="0.25">
      <c r="A10" s="106" t="s">
        <v>34</v>
      </c>
      <c r="B10" s="107">
        <v>60618.67</v>
      </c>
      <c r="C10" s="108">
        <f t="shared" ref="C10:M10" si="0">B10+B10*0.03</f>
        <v>62437.230100000001</v>
      </c>
      <c r="D10" s="108">
        <f t="shared" si="0"/>
        <v>64310.347003000003</v>
      </c>
      <c r="E10" s="108">
        <f t="shared" si="0"/>
        <v>66239.657413089997</v>
      </c>
      <c r="F10" s="108">
        <f t="shared" si="0"/>
        <v>68226.847135482691</v>
      </c>
      <c r="G10" s="108">
        <f t="shared" si="0"/>
        <v>70273.652549547172</v>
      </c>
      <c r="H10" s="108">
        <f t="shared" si="0"/>
        <v>72381.862126033593</v>
      </c>
      <c r="I10" s="108">
        <f t="shared" si="0"/>
        <v>74553.317989814605</v>
      </c>
      <c r="J10" s="108">
        <f t="shared" si="0"/>
        <v>76789.917529509039</v>
      </c>
      <c r="K10" s="108">
        <f t="shared" si="0"/>
        <v>79093.615055394315</v>
      </c>
      <c r="L10" s="108">
        <f t="shared" si="0"/>
        <v>81466.423507056141</v>
      </c>
      <c r="M10" s="109">
        <f t="shared" si="0"/>
        <v>83910.416212267824</v>
      </c>
    </row>
    <row r="11" spans="1:13" x14ac:dyDescent="0.25">
      <c r="A11" s="110" t="s">
        <v>60</v>
      </c>
      <c r="B11" s="43">
        <f t="shared" ref="B11:M11" si="1">B10*(1-0.32)</f>
        <v>41220.695599999992</v>
      </c>
      <c r="C11" s="43">
        <f t="shared" si="1"/>
        <v>42457.316467999997</v>
      </c>
      <c r="D11" s="43">
        <f t="shared" si="1"/>
        <v>43731.035962039998</v>
      </c>
      <c r="E11" s="43">
        <f t="shared" si="1"/>
        <v>45042.967040901196</v>
      </c>
      <c r="F11" s="43">
        <f t="shared" si="1"/>
        <v>46394.256052128228</v>
      </c>
      <c r="G11" s="43">
        <f t="shared" si="1"/>
        <v>47786.083733692074</v>
      </c>
      <c r="H11" s="43">
        <f t="shared" si="1"/>
        <v>49219.666245702836</v>
      </c>
      <c r="I11" s="43">
        <f t="shared" si="1"/>
        <v>50696.256233073924</v>
      </c>
      <c r="J11" s="43">
        <f t="shared" si="1"/>
        <v>52217.143920066141</v>
      </c>
      <c r="K11" s="43">
        <f t="shared" si="1"/>
        <v>53783.658237668133</v>
      </c>
      <c r="L11" s="43">
        <f t="shared" si="1"/>
        <v>55397.167984798172</v>
      </c>
      <c r="M11" s="43">
        <f t="shared" si="1"/>
        <v>57059.083024342115</v>
      </c>
    </row>
    <row r="12" spans="1:13" x14ac:dyDescent="0.25">
      <c r="A12" s="111" t="s">
        <v>61</v>
      </c>
      <c r="B12" s="112">
        <f t="shared" ref="B12:M12" si="2">SUM(B11:B11)</f>
        <v>41220.695599999992</v>
      </c>
      <c r="C12" s="113">
        <f t="shared" si="2"/>
        <v>42457.316467999997</v>
      </c>
      <c r="D12" s="113">
        <f t="shared" si="2"/>
        <v>43731.035962039998</v>
      </c>
      <c r="E12" s="113">
        <f t="shared" si="2"/>
        <v>45042.967040901196</v>
      </c>
      <c r="F12" s="113">
        <f t="shared" si="2"/>
        <v>46394.256052128228</v>
      </c>
      <c r="G12" s="113">
        <f t="shared" si="2"/>
        <v>47786.083733692074</v>
      </c>
      <c r="H12" s="113">
        <f t="shared" si="2"/>
        <v>49219.666245702836</v>
      </c>
      <c r="I12" s="113">
        <f t="shared" si="2"/>
        <v>50696.256233073924</v>
      </c>
      <c r="J12" s="113">
        <f t="shared" si="2"/>
        <v>52217.143920066141</v>
      </c>
      <c r="K12" s="113">
        <f t="shared" si="2"/>
        <v>53783.658237668133</v>
      </c>
      <c r="L12" s="113">
        <f t="shared" si="2"/>
        <v>55397.167984798172</v>
      </c>
      <c r="M12" s="114">
        <f t="shared" si="2"/>
        <v>57059.083024342115</v>
      </c>
    </row>
    <row r="13" spans="1:13" x14ac:dyDescent="0.25">
      <c r="A13" s="115" t="s">
        <v>38</v>
      </c>
      <c r="B13" s="116">
        <f>B10*(1-0.32)</f>
        <v>41220.695599999992</v>
      </c>
      <c r="C13" s="117">
        <f t="shared" ref="C13:M13" si="3">B13</f>
        <v>41220.695599999992</v>
      </c>
      <c r="D13" s="117">
        <f t="shared" si="3"/>
        <v>41220.695599999992</v>
      </c>
      <c r="E13" s="117">
        <f t="shared" si="3"/>
        <v>41220.695599999992</v>
      </c>
      <c r="F13" s="117">
        <f t="shared" si="3"/>
        <v>41220.695599999992</v>
      </c>
      <c r="G13" s="117">
        <f t="shared" si="3"/>
        <v>41220.695599999992</v>
      </c>
      <c r="H13" s="117">
        <f t="shared" si="3"/>
        <v>41220.695599999992</v>
      </c>
      <c r="I13" s="117">
        <f t="shared" si="3"/>
        <v>41220.695599999992</v>
      </c>
      <c r="J13" s="117">
        <f t="shared" si="3"/>
        <v>41220.695599999992</v>
      </c>
      <c r="K13" s="117">
        <f t="shared" si="3"/>
        <v>41220.695599999992</v>
      </c>
      <c r="L13" s="117">
        <f t="shared" si="3"/>
        <v>41220.695599999992</v>
      </c>
      <c r="M13" s="118">
        <f t="shared" si="3"/>
        <v>41220.695599999992</v>
      </c>
    </row>
    <row r="14" spans="1:13" x14ac:dyDescent="0.25">
      <c r="A14" s="119" t="s">
        <v>39</v>
      </c>
      <c r="B14" s="55">
        <f t="shared" ref="B14:M14" si="4">B13*(1-0.2)</f>
        <v>32976.556479999992</v>
      </c>
      <c r="C14" s="56">
        <f t="shared" si="4"/>
        <v>32976.556479999992</v>
      </c>
      <c r="D14" s="56">
        <f t="shared" si="4"/>
        <v>32976.556479999992</v>
      </c>
      <c r="E14" s="56">
        <f t="shared" si="4"/>
        <v>32976.556479999992</v>
      </c>
      <c r="F14" s="56">
        <f t="shared" si="4"/>
        <v>32976.556479999992</v>
      </c>
      <c r="G14" s="56">
        <f t="shared" si="4"/>
        <v>32976.556479999992</v>
      </c>
      <c r="H14" s="56">
        <f t="shared" si="4"/>
        <v>32976.556479999992</v>
      </c>
      <c r="I14" s="56">
        <f t="shared" si="4"/>
        <v>32976.556479999992</v>
      </c>
      <c r="J14" s="56">
        <f t="shared" si="4"/>
        <v>32976.556479999992</v>
      </c>
      <c r="K14" s="56">
        <f t="shared" si="4"/>
        <v>32976.556479999992</v>
      </c>
      <c r="L14" s="56">
        <f t="shared" si="4"/>
        <v>32976.556479999992</v>
      </c>
      <c r="M14" s="57">
        <f t="shared" si="4"/>
        <v>32976.556479999992</v>
      </c>
    </row>
    <row r="15" spans="1:13" x14ac:dyDescent="0.25">
      <c r="A15" s="120" t="s">
        <v>62</v>
      </c>
      <c r="B15" s="121">
        <f t="shared" ref="B15:M15" si="5">SUM(B14:B14)</f>
        <v>32976.556479999992</v>
      </c>
      <c r="C15" s="122">
        <f t="shared" si="5"/>
        <v>32976.556479999992</v>
      </c>
      <c r="D15" s="122">
        <f t="shared" si="5"/>
        <v>32976.556479999992</v>
      </c>
      <c r="E15" s="122">
        <f t="shared" si="5"/>
        <v>32976.556479999992</v>
      </c>
      <c r="F15" s="122">
        <f t="shared" si="5"/>
        <v>32976.556479999992</v>
      </c>
      <c r="G15" s="122">
        <f t="shared" si="5"/>
        <v>32976.556479999992</v>
      </c>
      <c r="H15" s="122">
        <f t="shared" si="5"/>
        <v>32976.556479999992</v>
      </c>
      <c r="I15" s="122">
        <f t="shared" si="5"/>
        <v>32976.556479999992</v>
      </c>
      <c r="J15" s="122">
        <f t="shared" si="5"/>
        <v>32976.556479999992</v>
      </c>
      <c r="K15" s="122">
        <f t="shared" si="5"/>
        <v>32976.556479999992</v>
      </c>
      <c r="L15" s="122">
        <f t="shared" si="5"/>
        <v>32976.556479999992</v>
      </c>
      <c r="M15" s="123">
        <f t="shared" si="5"/>
        <v>32976.556479999992</v>
      </c>
    </row>
    <row r="16" spans="1:13" ht="25.5" customHeight="1" x14ac:dyDescent="0.25">
      <c r="A16" s="124" t="s">
        <v>43</v>
      </c>
      <c r="B16" s="125">
        <f t="shared" ref="B16:M16" si="6">B15-B12</f>
        <v>-8244.1391199999998</v>
      </c>
      <c r="C16" s="126">
        <f t="shared" si="6"/>
        <v>-9480.7599880000053</v>
      </c>
      <c r="D16" s="126">
        <f t="shared" si="6"/>
        <v>-10754.479482040006</v>
      </c>
      <c r="E16" s="126">
        <f t="shared" si="6"/>
        <v>-12066.410560901204</v>
      </c>
      <c r="F16" s="126">
        <f t="shared" si="6"/>
        <v>-13417.699572128236</v>
      </c>
      <c r="G16" s="126">
        <f t="shared" si="6"/>
        <v>-14809.527253692082</v>
      </c>
      <c r="H16" s="126">
        <f t="shared" si="6"/>
        <v>-16243.109765702844</v>
      </c>
      <c r="I16" s="126">
        <f t="shared" si="6"/>
        <v>-17719.699753073932</v>
      </c>
      <c r="J16" s="126">
        <f t="shared" si="6"/>
        <v>-19240.587440066149</v>
      </c>
      <c r="K16" s="126">
        <f t="shared" si="6"/>
        <v>-20807.101757668141</v>
      </c>
      <c r="L16" s="126">
        <f t="shared" si="6"/>
        <v>-22420.61150479818</v>
      </c>
      <c r="M16" s="127">
        <f t="shared" si="6"/>
        <v>-24082.526544342123</v>
      </c>
    </row>
    <row r="17" spans="1:13" x14ac:dyDescent="0.25">
      <c r="L17" s="73"/>
      <c r="M17" s="74" t="s">
        <v>10</v>
      </c>
    </row>
    <row r="18" spans="1:13" x14ac:dyDescent="0.25">
      <c r="L18" s="158">
        <f>SUM(B16:M16)</f>
        <v>-189286.65274241287</v>
      </c>
      <c r="M18" s="158"/>
    </row>
    <row r="19" spans="1:13" ht="9.75" customHeight="1" x14ac:dyDescent="0.25">
      <c r="A19" s="128"/>
      <c r="B19" s="101"/>
      <c r="C19" s="101"/>
      <c r="D19" s="101"/>
      <c r="E19" s="101"/>
      <c r="F19" s="101"/>
      <c r="G19" s="101"/>
      <c r="H19" s="101"/>
      <c r="I19" s="101"/>
      <c r="J19" s="101"/>
      <c r="K19" s="101"/>
      <c r="L19" s="101"/>
      <c r="M19" s="101"/>
    </row>
    <row r="20" spans="1:13" ht="15.75" x14ac:dyDescent="0.25">
      <c r="A20" s="163" t="s">
        <v>63</v>
      </c>
      <c r="B20" s="163"/>
      <c r="C20" s="163"/>
      <c r="D20" s="163"/>
      <c r="E20" s="163"/>
      <c r="F20" s="163"/>
      <c r="G20" s="163"/>
      <c r="H20" s="163"/>
      <c r="I20" s="163"/>
      <c r="J20" s="163"/>
      <c r="K20" s="163"/>
      <c r="L20" s="163"/>
      <c r="M20" s="129"/>
    </row>
    <row r="21" spans="1:13" x14ac:dyDescent="0.25">
      <c r="A21" s="130" t="s">
        <v>64</v>
      </c>
      <c r="B21" s="131"/>
      <c r="C21" s="131"/>
      <c r="D21" s="131"/>
      <c r="E21" s="131"/>
      <c r="F21" s="131"/>
      <c r="G21" s="131"/>
      <c r="H21" s="131"/>
      <c r="I21" s="131"/>
      <c r="J21" s="131"/>
      <c r="K21" s="131"/>
      <c r="L21" s="131"/>
      <c r="M21" s="132"/>
    </row>
    <row r="22" spans="1:13" x14ac:dyDescent="0.25">
      <c r="A22" s="133">
        <f>M10</f>
        <v>83910.416212267824</v>
      </c>
      <c r="B22" s="164" t="s">
        <v>65</v>
      </c>
      <c r="C22" s="164"/>
      <c r="D22" s="165">
        <f>A22*2</f>
        <v>167820.83242453565</v>
      </c>
      <c r="E22" s="165"/>
      <c r="F22" s="166">
        <f>D22</f>
        <v>167820.83242453565</v>
      </c>
      <c r="G22" s="166"/>
      <c r="H22" s="134" t="s">
        <v>66</v>
      </c>
      <c r="I22" s="167">
        <v>8200</v>
      </c>
      <c r="J22" s="167"/>
      <c r="K22" s="168">
        <f>SUM(F22:I22)</f>
        <v>176020.83242453565</v>
      </c>
      <c r="L22" s="168"/>
      <c r="M22" s="135"/>
    </row>
    <row r="23" spans="1:13" x14ac:dyDescent="0.25">
      <c r="A23" s="130" t="s">
        <v>67</v>
      </c>
      <c r="B23" s="136"/>
      <c r="C23" s="136"/>
      <c r="D23" s="136"/>
      <c r="E23" s="136"/>
      <c r="F23" s="136"/>
      <c r="G23" s="136"/>
      <c r="H23" s="136"/>
      <c r="I23" s="136"/>
      <c r="J23" s="136"/>
      <c r="K23" s="136"/>
      <c r="L23" s="136"/>
      <c r="M23" s="129"/>
    </row>
    <row r="24" spans="1:13" x14ac:dyDescent="0.25">
      <c r="A24" s="137">
        <f>M3</f>
        <v>60618.599341216002</v>
      </c>
      <c r="B24" s="164" t="s">
        <v>65</v>
      </c>
      <c r="C24" s="164"/>
      <c r="D24" s="165">
        <f>A24*2</f>
        <v>121237.198682432</v>
      </c>
      <c r="E24" s="165"/>
      <c r="F24" s="166">
        <f>D24</f>
        <v>121237.198682432</v>
      </c>
      <c r="G24" s="166"/>
      <c r="H24" s="134" t="s">
        <v>66</v>
      </c>
      <c r="I24" s="167">
        <v>8200</v>
      </c>
      <c r="J24" s="167"/>
      <c r="K24" s="168">
        <f>SUM(F24:I24)</f>
        <v>129437.198682432</v>
      </c>
      <c r="L24" s="168"/>
      <c r="M24" s="135"/>
    </row>
    <row r="25" spans="1:13" ht="15.75" x14ac:dyDescent="0.25">
      <c r="A25" s="138"/>
      <c r="B25" s="136"/>
      <c r="C25" s="169" t="s">
        <v>68</v>
      </c>
      <c r="D25" s="169"/>
      <c r="E25" s="169"/>
      <c r="F25" s="169"/>
      <c r="G25" s="169"/>
      <c r="H25" s="169"/>
      <c r="I25" s="169"/>
      <c r="J25" s="169"/>
      <c r="K25" s="170">
        <f>K22-K24</f>
        <v>46583.633742103644</v>
      </c>
      <c r="L25" s="170"/>
      <c r="M25" s="139"/>
    </row>
    <row r="26" spans="1:13" x14ac:dyDescent="0.25">
      <c r="A26" s="76" t="s">
        <v>45</v>
      </c>
      <c r="B26" s="77"/>
      <c r="C26" s="77"/>
      <c r="D26" s="77"/>
      <c r="E26" s="77"/>
      <c r="F26" s="77"/>
      <c r="G26" s="77"/>
      <c r="H26" s="77"/>
      <c r="I26" s="77"/>
      <c r="J26" s="77"/>
      <c r="K26" s="77"/>
      <c r="L26" s="77"/>
      <c r="M26" s="77"/>
    </row>
    <row r="27" spans="1:13" x14ac:dyDescent="0.25">
      <c r="A27" s="78" t="s">
        <v>46</v>
      </c>
      <c r="B27" s="159">
        <f>M10/12*3</f>
        <v>20977.604053066956</v>
      </c>
      <c r="C27" s="159"/>
      <c r="D27" s="77"/>
      <c r="E27" s="140">
        <f>M10</f>
        <v>83910.416212267824</v>
      </c>
      <c r="F27" s="80" t="s">
        <v>47</v>
      </c>
      <c r="G27" s="81" t="s">
        <v>48</v>
      </c>
      <c r="H27" s="82" t="s">
        <v>49</v>
      </c>
      <c r="I27" s="77"/>
      <c r="J27" s="77"/>
      <c r="K27" s="77"/>
      <c r="L27" s="77"/>
      <c r="M27" s="77"/>
    </row>
    <row r="28" spans="1:13" x14ac:dyDescent="0.25">
      <c r="A28" s="78" t="s">
        <v>50</v>
      </c>
      <c r="B28" s="160">
        <f>B27*(1-0.32)</f>
        <v>14264.770756085529</v>
      </c>
      <c r="C28" s="160"/>
      <c r="D28" s="77"/>
      <c r="E28" s="77" t="s">
        <v>51</v>
      </c>
      <c r="F28" s="77"/>
      <c r="G28" s="77"/>
      <c r="H28" s="77"/>
      <c r="I28" s="77"/>
      <c r="J28" s="77"/>
      <c r="K28" s="77"/>
      <c r="L28" s="77"/>
      <c r="M28" s="77"/>
    </row>
    <row r="29" spans="1:13" ht="21" x14ac:dyDescent="0.35">
      <c r="A29" s="83" t="s">
        <v>52</v>
      </c>
      <c r="B29" s="84"/>
      <c r="C29" s="84"/>
      <c r="D29" s="161">
        <f>L18*-1</f>
        <v>189286.65274241287</v>
      </c>
      <c r="E29" s="161"/>
      <c r="F29" s="85" t="s">
        <v>53</v>
      </c>
      <c r="G29" s="161">
        <f>K25</f>
        <v>46583.633742103644</v>
      </c>
      <c r="H29" s="161"/>
      <c r="I29" s="85" t="s">
        <v>53</v>
      </c>
      <c r="J29" s="161">
        <f>B28</f>
        <v>14264.770756085529</v>
      </c>
      <c r="K29" s="161"/>
      <c r="L29" s="162">
        <f>D29+G29+J29</f>
        <v>250135.05724060204</v>
      </c>
      <c r="M29" s="162"/>
    </row>
    <row r="30" spans="1:13" x14ac:dyDescent="0.25">
      <c r="A30" s="86" t="s">
        <v>54</v>
      </c>
    </row>
    <row r="31" spans="1:13" x14ac:dyDescent="0.25">
      <c r="A31" s="86" t="s">
        <v>55</v>
      </c>
    </row>
    <row r="33" spans="1:13" x14ac:dyDescent="0.25">
      <c r="A33" s="157" t="s">
        <v>78</v>
      </c>
      <c r="B33" s="157"/>
      <c r="C33" s="157"/>
      <c r="D33" s="157"/>
      <c r="E33" s="157"/>
      <c r="F33" s="157"/>
      <c r="G33" s="157"/>
      <c r="H33" s="157"/>
      <c r="I33" s="157"/>
      <c r="J33" s="157"/>
      <c r="K33" s="157"/>
      <c r="L33" s="157"/>
      <c r="M33" s="157"/>
    </row>
  </sheetData>
  <mergeCells count="21">
    <mergeCell ref="B28:C28"/>
    <mergeCell ref="D29:E29"/>
    <mergeCell ref="G29:H29"/>
    <mergeCell ref="J29:K29"/>
    <mergeCell ref="L29:M29"/>
    <mergeCell ref="A33:M33"/>
    <mergeCell ref="L18:M18"/>
    <mergeCell ref="A20:L20"/>
    <mergeCell ref="B22:C22"/>
    <mergeCell ref="D22:E22"/>
    <mergeCell ref="F22:G22"/>
    <mergeCell ref="I22:J22"/>
    <mergeCell ref="K22:L22"/>
    <mergeCell ref="B24:C24"/>
    <mergeCell ref="D24:E24"/>
    <mergeCell ref="F24:G24"/>
    <mergeCell ref="I24:J24"/>
    <mergeCell ref="K24:L24"/>
    <mergeCell ref="C25:J25"/>
    <mergeCell ref="K25:L25"/>
    <mergeCell ref="B27:C27"/>
  </mergeCells>
  <pageMargins left="0.25" right="0.25" top="0.75" bottom="0.75" header="0.51180555555555496" footer="0.51180555555555496"/>
  <pageSetup paperSize="9" firstPageNumber="0" orientation="portrait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tabSelected="1" zoomScaleNormal="100" workbookViewId="0">
      <selection sqref="A1:M1"/>
    </sheetView>
  </sheetViews>
  <sheetFormatPr baseColWidth="10" defaultColWidth="9.140625" defaultRowHeight="15" x14ac:dyDescent="0.25"/>
  <cols>
    <col min="1" max="1" width="30.5703125"/>
    <col min="2" max="9" width="6.140625"/>
    <col min="10" max="10" width="6.85546875"/>
    <col min="11" max="12" width="6.140625"/>
    <col min="13" max="13" width="7.5703125"/>
    <col min="14" max="1025" width="10.5703125"/>
  </cols>
  <sheetData>
    <row r="1" spans="1:14" ht="19.5" x14ac:dyDescent="0.25">
      <c r="A1" s="171" t="s">
        <v>69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41"/>
    </row>
    <row r="2" spans="1:14" ht="81" customHeight="1" x14ac:dyDescent="0.25">
      <c r="A2" s="172" t="s">
        <v>79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42"/>
    </row>
    <row r="3" spans="1:14" x14ac:dyDescent="0.25">
      <c r="A3" s="174"/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</row>
    <row r="4" spans="1:14" ht="39.75" customHeight="1" x14ac:dyDescent="0.25">
      <c r="A4" s="175" t="s">
        <v>77</v>
      </c>
      <c r="B4" s="176"/>
      <c r="C4" s="176"/>
      <c r="D4" s="176"/>
      <c r="E4" s="176"/>
      <c r="F4" s="176"/>
      <c r="G4" s="176"/>
      <c r="H4" s="176"/>
      <c r="I4" s="176"/>
      <c r="J4" s="176"/>
      <c r="K4" s="176"/>
      <c r="L4" s="176"/>
      <c r="M4" s="176"/>
      <c r="N4" s="143"/>
    </row>
    <row r="5" spans="1:14" ht="48" customHeight="1" x14ac:dyDescent="0.25">
      <c r="A5" s="177" t="s">
        <v>70</v>
      </c>
      <c r="B5" s="178"/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43"/>
    </row>
    <row r="6" spans="1:14" ht="19.5" x14ac:dyDescent="0.25">
      <c r="A6" s="179" t="s">
        <v>76</v>
      </c>
      <c r="B6" s="180"/>
      <c r="C6" s="180"/>
      <c r="D6" s="180"/>
      <c r="E6" s="180"/>
      <c r="F6" s="180"/>
      <c r="G6" s="180"/>
      <c r="H6" s="180"/>
      <c r="I6" s="180"/>
      <c r="J6" s="180"/>
      <c r="K6" s="180"/>
      <c r="L6" s="180"/>
      <c r="M6" s="180"/>
    </row>
    <row r="7" spans="1:14" ht="19.5" x14ac:dyDescent="0.25">
      <c r="A7" s="144"/>
      <c r="B7" s="145"/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5"/>
    </row>
    <row r="8" spans="1:14" ht="15.75" x14ac:dyDescent="0.25">
      <c r="A8" s="1" t="s">
        <v>0</v>
      </c>
      <c r="B8" s="2" t="s">
        <v>1</v>
      </c>
      <c r="C8" s="3"/>
      <c r="D8" s="3"/>
      <c r="E8" s="3"/>
      <c r="F8" s="3"/>
      <c r="G8" s="3"/>
      <c r="H8" s="4"/>
      <c r="I8" s="5"/>
      <c r="J8" s="5"/>
      <c r="K8" s="5"/>
      <c r="L8" s="5"/>
      <c r="M8" s="5"/>
    </row>
    <row r="9" spans="1:14" x14ac:dyDescent="0.25">
      <c r="A9" s="6" t="s">
        <v>2</v>
      </c>
      <c r="B9" s="7" t="s">
        <v>3</v>
      </c>
      <c r="C9" s="8" t="s">
        <v>4</v>
      </c>
      <c r="D9" s="8" t="s">
        <v>5</v>
      </c>
      <c r="E9" s="8" t="s">
        <v>6</v>
      </c>
      <c r="F9" s="8" t="s">
        <v>7</v>
      </c>
      <c r="G9" s="8" t="s">
        <v>8</v>
      </c>
      <c r="H9" s="9" t="s">
        <v>9</v>
      </c>
      <c r="I9" s="10" t="s">
        <v>10</v>
      </c>
      <c r="J9" s="11"/>
      <c r="K9" s="11"/>
      <c r="L9" s="11"/>
      <c r="M9" s="11"/>
    </row>
    <row r="10" spans="1:14" ht="15.75" x14ac:dyDescent="0.25">
      <c r="A10" s="12" t="s">
        <v>71</v>
      </c>
      <c r="B10" s="13">
        <v>2810.27</v>
      </c>
      <c r="C10" s="14">
        <v>609.45000000000005</v>
      </c>
      <c r="D10" s="14">
        <v>70.900000000000006</v>
      </c>
      <c r="E10" s="15">
        <v>0</v>
      </c>
      <c r="F10" s="15">
        <v>0</v>
      </c>
      <c r="G10" s="15">
        <v>0</v>
      </c>
      <c r="H10" s="15">
        <v>0</v>
      </c>
      <c r="I10" s="16">
        <f>SUM(B10:H10)</f>
        <v>3490.6200000000003</v>
      </c>
      <c r="J10" s="17"/>
      <c r="K10" s="18"/>
      <c r="L10" s="26" t="s">
        <v>72</v>
      </c>
      <c r="M10" s="20">
        <f>I10*15.13333</f>
        <v>52824.704364600009</v>
      </c>
    </row>
    <row r="11" spans="1:14" x14ac:dyDescent="0.25">
      <c r="A11" s="21" t="s">
        <v>13</v>
      </c>
      <c r="B11" s="11"/>
      <c r="C11" s="11"/>
      <c r="D11" s="11"/>
      <c r="E11" s="11"/>
      <c r="F11" s="11"/>
      <c r="G11" s="11"/>
      <c r="H11" s="11"/>
      <c r="I11" s="11"/>
      <c r="J11" s="22">
        <f>M10</f>
        <v>52824.704364600009</v>
      </c>
      <c r="K11" s="23" t="s">
        <v>14</v>
      </c>
      <c r="L11" s="24" t="s">
        <v>15</v>
      </c>
      <c r="M11" s="20">
        <f>J11*0.68</f>
        <v>35920.798967928007</v>
      </c>
    </row>
    <row r="12" spans="1:14" x14ac:dyDescent="0.25">
      <c r="A12" s="21" t="s">
        <v>16</v>
      </c>
      <c r="B12" s="11"/>
      <c r="C12" s="11"/>
      <c r="D12" s="11"/>
      <c r="E12" s="11"/>
      <c r="F12" s="19"/>
      <c r="G12" s="25"/>
      <c r="H12" s="11"/>
      <c r="I12" s="11"/>
      <c r="J12" s="22">
        <f>M11</f>
        <v>35920.798967928007</v>
      </c>
      <c r="K12" s="23" t="s">
        <v>17</v>
      </c>
      <c r="L12" s="26" t="s">
        <v>18</v>
      </c>
      <c r="M12" s="27">
        <f>J12/12</f>
        <v>2993.3999139940006</v>
      </c>
    </row>
    <row r="13" spans="1:14" x14ac:dyDescent="0.25">
      <c r="A13" s="21" t="s">
        <v>19</v>
      </c>
      <c r="B13" s="11"/>
      <c r="C13" s="11"/>
      <c r="D13" s="11"/>
      <c r="E13" s="11"/>
      <c r="F13" s="19"/>
      <c r="G13" s="25"/>
      <c r="H13" s="11"/>
      <c r="I13" s="11"/>
      <c r="J13" s="28">
        <f>M12</f>
        <v>2993.3999139940006</v>
      </c>
      <c r="K13" s="23" t="s">
        <v>14</v>
      </c>
      <c r="L13" s="29">
        <v>-0.2</v>
      </c>
      <c r="M13" s="27">
        <f>J13*0.8</f>
        <v>2394.7199311952004</v>
      </c>
    </row>
    <row r="14" spans="1:14" ht="16.5" customHeight="1" x14ac:dyDescent="0.25">
      <c r="A14" s="146" t="s">
        <v>73</v>
      </c>
      <c r="B14" s="147">
        <v>1</v>
      </c>
      <c r="C14" s="147">
        <v>2</v>
      </c>
      <c r="D14" s="147">
        <v>3</v>
      </c>
      <c r="E14" s="147">
        <v>4</v>
      </c>
      <c r="F14" s="147">
        <v>5</v>
      </c>
      <c r="G14" s="147">
        <v>6</v>
      </c>
      <c r="H14" s="147">
        <v>7</v>
      </c>
      <c r="I14" s="147">
        <v>8</v>
      </c>
      <c r="J14" s="147">
        <v>9</v>
      </c>
      <c r="K14" s="147">
        <v>10</v>
      </c>
      <c r="L14" s="147">
        <v>11</v>
      </c>
      <c r="M14" s="147">
        <v>12</v>
      </c>
    </row>
    <row r="15" spans="1:14" x14ac:dyDescent="0.25">
      <c r="A15" s="32" t="s">
        <v>21</v>
      </c>
      <c r="B15" s="33" t="s">
        <v>22</v>
      </c>
      <c r="C15" s="34" t="s">
        <v>23</v>
      </c>
      <c r="D15" s="34" t="s">
        <v>24</v>
      </c>
      <c r="E15" s="34" t="s">
        <v>25</v>
      </c>
      <c r="F15" s="34" t="s">
        <v>26</v>
      </c>
      <c r="G15" s="34" t="s">
        <v>27</v>
      </c>
      <c r="H15" s="34" t="s">
        <v>28</v>
      </c>
      <c r="I15" s="34" t="s">
        <v>29</v>
      </c>
      <c r="J15" s="34" t="s">
        <v>30</v>
      </c>
      <c r="K15" s="34" t="s">
        <v>31</v>
      </c>
      <c r="L15" s="34" t="s">
        <v>32</v>
      </c>
      <c r="M15" s="35" t="s">
        <v>33</v>
      </c>
    </row>
    <row r="16" spans="1:14" x14ac:dyDescent="0.25">
      <c r="A16" s="36" t="s">
        <v>34</v>
      </c>
      <c r="B16" s="37">
        <f>M10</f>
        <v>52824.704364600009</v>
      </c>
      <c r="C16" s="38">
        <f t="shared" ref="C16:M16" si="0">B16+B16*0.03</f>
        <v>54409.445495538006</v>
      </c>
      <c r="D16" s="38">
        <f t="shared" si="0"/>
        <v>56041.728860404146</v>
      </c>
      <c r="E16" s="38">
        <f t="shared" si="0"/>
        <v>57722.980726216272</v>
      </c>
      <c r="F16" s="38">
        <f t="shared" si="0"/>
        <v>59454.670148002762</v>
      </c>
      <c r="G16" s="38">
        <f t="shared" si="0"/>
        <v>61238.310252442847</v>
      </c>
      <c r="H16" s="38">
        <f t="shared" si="0"/>
        <v>63075.459560016134</v>
      </c>
      <c r="I16" s="38">
        <f t="shared" si="0"/>
        <v>64967.723346816616</v>
      </c>
      <c r="J16" s="38">
        <f t="shared" si="0"/>
        <v>66916.755047221115</v>
      </c>
      <c r="K16" s="38">
        <f t="shared" si="0"/>
        <v>68924.257698637753</v>
      </c>
      <c r="L16" s="38">
        <f t="shared" si="0"/>
        <v>70991.985429596883</v>
      </c>
      <c r="M16" s="39">
        <f t="shared" si="0"/>
        <v>73121.74499248479</v>
      </c>
    </row>
    <row r="17" spans="1:14" x14ac:dyDescent="0.25">
      <c r="A17" s="40" t="s">
        <v>35</v>
      </c>
      <c r="B17" s="41">
        <f t="shared" ref="B17:M17" si="1">B16*(1-0.32)</f>
        <v>35920.798967928</v>
      </c>
      <c r="C17" s="41">
        <f t="shared" si="1"/>
        <v>36998.422936965842</v>
      </c>
      <c r="D17" s="41">
        <f t="shared" si="1"/>
        <v>38108.375625074819</v>
      </c>
      <c r="E17" s="41">
        <f t="shared" si="1"/>
        <v>39251.626893827059</v>
      </c>
      <c r="F17" s="41">
        <f t="shared" si="1"/>
        <v>40429.175700641877</v>
      </c>
      <c r="G17" s="41">
        <f t="shared" si="1"/>
        <v>41642.050971661134</v>
      </c>
      <c r="H17" s="41">
        <f t="shared" si="1"/>
        <v>42891.312500810964</v>
      </c>
      <c r="I17" s="41">
        <f t="shared" si="1"/>
        <v>44178.051875835292</v>
      </c>
      <c r="J17" s="41">
        <f t="shared" si="1"/>
        <v>45503.393432110352</v>
      </c>
      <c r="K17" s="41">
        <f t="shared" si="1"/>
        <v>46868.495235073671</v>
      </c>
      <c r="L17" s="41">
        <f t="shared" si="1"/>
        <v>48274.550092125879</v>
      </c>
      <c r="M17" s="41">
        <f t="shared" si="1"/>
        <v>49722.786594889651</v>
      </c>
    </row>
    <row r="18" spans="1:14" x14ac:dyDescent="0.25">
      <c r="A18" s="42" t="s">
        <v>36</v>
      </c>
      <c r="B18" s="43">
        <f t="shared" ref="B18:M18" si="2">B16*0.0687</f>
        <v>3629.0571898480207</v>
      </c>
      <c r="C18" s="44">
        <f t="shared" si="2"/>
        <v>3737.928905543461</v>
      </c>
      <c r="D18" s="44">
        <f t="shared" si="2"/>
        <v>3850.0667727097648</v>
      </c>
      <c r="E18" s="44">
        <f t="shared" si="2"/>
        <v>3965.5687758910576</v>
      </c>
      <c r="F18" s="44">
        <f t="shared" si="2"/>
        <v>4084.5358391677896</v>
      </c>
      <c r="G18" s="44">
        <f t="shared" si="2"/>
        <v>4207.0719143428232</v>
      </c>
      <c r="H18" s="44">
        <f t="shared" si="2"/>
        <v>4333.2840717731078</v>
      </c>
      <c r="I18" s="44">
        <f t="shared" si="2"/>
        <v>4463.2825939263012</v>
      </c>
      <c r="J18" s="44">
        <f t="shared" si="2"/>
        <v>4597.1810717440903</v>
      </c>
      <c r="K18" s="44">
        <f t="shared" si="2"/>
        <v>4735.0965038964132</v>
      </c>
      <c r="L18" s="44">
        <f t="shared" si="2"/>
        <v>4877.1493990133058</v>
      </c>
      <c r="M18" s="45">
        <f t="shared" si="2"/>
        <v>5023.4638809837052</v>
      </c>
    </row>
    <row r="19" spans="1:14" x14ac:dyDescent="0.25">
      <c r="A19" s="148" t="s">
        <v>74</v>
      </c>
      <c r="B19" s="149">
        <f t="shared" ref="B19:M19" si="3">SUM(B17:B18)</f>
        <v>39549.856157776019</v>
      </c>
      <c r="C19" s="150">
        <f t="shared" si="3"/>
        <v>40736.351842509306</v>
      </c>
      <c r="D19" s="150">
        <f t="shared" si="3"/>
        <v>41958.442397784587</v>
      </c>
      <c r="E19" s="150">
        <f t="shared" si="3"/>
        <v>43217.195669718116</v>
      </c>
      <c r="F19" s="150">
        <f t="shared" si="3"/>
        <v>44513.711539809665</v>
      </c>
      <c r="G19" s="150">
        <f t="shared" si="3"/>
        <v>45849.122886003956</v>
      </c>
      <c r="H19" s="150">
        <f t="shared" si="3"/>
        <v>47224.596572584072</v>
      </c>
      <c r="I19" s="150">
        <f t="shared" si="3"/>
        <v>48641.33446976159</v>
      </c>
      <c r="J19" s="150">
        <f t="shared" si="3"/>
        <v>50100.574503854441</v>
      </c>
      <c r="K19" s="150">
        <f t="shared" si="3"/>
        <v>51603.591738970084</v>
      </c>
      <c r="L19" s="150">
        <f t="shared" si="3"/>
        <v>53151.699491139181</v>
      </c>
      <c r="M19" s="151">
        <f t="shared" si="3"/>
        <v>54746.250475873356</v>
      </c>
      <c r="N19" s="152"/>
    </row>
    <row r="20" spans="1:14" x14ac:dyDescent="0.25">
      <c r="A20" s="50" t="s">
        <v>38</v>
      </c>
      <c r="B20" s="51">
        <f>B16*(1-0.32)</f>
        <v>35920.798967928</v>
      </c>
      <c r="C20" s="52">
        <f t="shared" ref="C20:M20" si="4">B20</f>
        <v>35920.798967928</v>
      </c>
      <c r="D20" s="52">
        <f t="shared" si="4"/>
        <v>35920.798967928</v>
      </c>
      <c r="E20" s="52">
        <f t="shared" si="4"/>
        <v>35920.798967928</v>
      </c>
      <c r="F20" s="52">
        <f t="shared" si="4"/>
        <v>35920.798967928</v>
      </c>
      <c r="G20" s="52">
        <f t="shared" si="4"/>
        <v>35920.798967928</v>
      </c>
      <c r="H20" s="52">
        <f t="shared" si="4"/>
        <v>35920.798967928</v>
      </c>
      <c r="I20" s="52">
        <f t="shared" si="4"/>
        <v>35920.798967928</v>
      </c>
      <c r="J20" s="52">
        <f t="shared" si="4"/>
        <v>35920.798967928</v>
      </c>
      <c r="K20" s="52">
        <f t="shared" si="4"/>
        <v>35920.798967928</v>
      </c>
      <c r="L20" s="52">
        <f t="shared" si="4"/>
        <v>35920.798967928</v>
      </c>
      <c r="M20" s="53">
        <f t="shared" si="4"/>
        <v>35920.798967928</v>
      </c>
    </row>
    <row r="21" spans="1:14" x14ac:dyDescent="0.25">
      <c r="A21" s="54" t="s">
        <v>39</v>
      </c>
      <c r="B21" s="55">
        <f t="shared" ref="B21:M21" si="5">B20*(1-0.2)</f>
        <v>28736.639174342403</v>
      </c>
      <c r="C21" s="56">
        <f t="shared" si="5"/>
        <v>28736.639174342403</v>
      </c>
      <c r="D21" s="56">
        <f t="shared" si="5"/>
        <v>28736.639174342403</v>
      </c>
      <c r="E21" s="56">
        <f t="shared" si="5"/>
        <v>28736.639174342403</v>
      </c>
      <c r="F21" s="56">
        <f t="shared" si="5"/>
        <v>28736.639174342403</v>
      </c>
      <c r="G21" s="56">
        <f t="shared" si="5"/>
        <v>28736.639174342403</v>
      </c>
      <c r="H21" s="56">
        <f t="shared" si="5"/>
        <v>28736.639174342403</v>
      </c>
      <c r="I21" s="56">
        <f t="shared" si="5"/>
        <v>28736.639174342403</v>
      </c>
      <c r="J21" s="56">
        <f t="shared" si="5"/>
        <v>28736.639174342403</v>
      </c>
      <c r="K21" s="56">
        <f t="shared" si="5"/>
        <v>28736.639174342403</v>
      </c>
      <c r="L21" s="56">
        <f t="shared" si="5"/>
        <v>28736.639174342403</v>
      </c>
      <c r="M21" s="57">
        <f t="shared" si="5"/>
        <v>28736.639174342403</v>
      </c>
    </row>
    <row r="22" spans="1:14" x14ac:dyDescent="0.25">
      <c r="A22" s="58" t="s">
        <v>40</v>
      </c>
      <c r="B22" s="59">
        <f>B18</f>
        <v>3629.0571898480207</v>
      </c>
      <c r="C22" s="60">
        <f t="shared" ref="C22:M22" si="6">B22</f>
        <v>3629.0571898480207</v>
      </c>
      <c r="D22" s="60">
        <f t="shared" si="6"/>
        <v>3629.0571898480207</v>
      </c>
      <c r="E22" s="60">
        <f t="shared" si="6"/>
        <v>3629.0571898480207</v>
      </c>
      <c r="F22" s="60">
        <f t="shared" si="6"/>
        <v>3629.0571898480207</v>
      </c>
      <c r="G22" s="60">
        <f t="shared" si="6"/>
        <v>3629.0571898480207</v>
      </c>
      <c r="H22" s="60">
        <f t="shared" si="6"/>
        <v>3629.0571898480207</v>
      </c>
      <c r="I22" s="60">
        <f t="shared" si="6"/>
        <v>3629.0571898480207</v>
      </c>
      <c r="J22" s="60">
        <f t="shared" si="6"/>
        <v>3629.0571898480207</v>
      </c>
      <c r="K22" s="60">
        <f t="shared" si="6"/>
        <v>3629.0571898480207</v>
      </c>
      <c r="L22" s="60">
        <f t="shared" si="6"/>
        <v>3629.0571898480207</v>
      </c>
      <c r="M22" s="61">
        <f t="shared" si="6"/>
        <v>3629.0571898480207</v>
      </c>
    </row>
    <row r="23" spans="1:14" x14ac:dyDescent="0.25">
      <c r="A23" s="62" t="s">
        <v>41</v>
      </c>
      <c r="B23" s="59">
        <f t="shared" ref="B23:M23" si="7">B22*(1-0.2)</f>
        <v>2903.2457518784167</v>
      </c>
      <c r="C23" s="59">
        <f t="shared" si="7"/>
        <v>2903.2457518784167</v>
      </c>
      <c r="D23" s="59">
        <f t="shared" si="7"/>
        <v>2903.2457518784167</v>
      </c>
      <c r="E23" s="59">
        <f t="shared" si="7"/>
        <v>2903.2457518784167</v>
      </c>
      <c r="F23" s="59">
        <f t="shared" si="7"/>
        <v>2903.2457518784167</v>
      </c>
      <c r="G23" s="59">
        <f t="shared" si="7"/>
        <v>2903.2457518784167</v>
      </c>
      <c r="H23" s="59">
        <f t="shared" si="7"/>
        <v>2903.2457518784167</v>
      </c>
      <c r="I23" s="59">
        <f t="shared" si="7"/>
        <v>2903.2457518784167</v>
      </c>
      <c r="J23" s="59">
        <f t="shared" si="7"/>
        <v>2903.2457518784167</v>
      </c>
      <c r="K23" s="59">
        <f t="shared" si="7"/>
        <v>2903.2457518784167</v>
      </c>
      <c r="L23" s="59">
        <f t="shared" si="7"/>
        <v>2903.2457518784167</v>
      </c>
      <c r="M23" s="63">
        <f t="shared" si="7"/>
        <v>2903.2457518784167</v>
      </c>
    </row>
    <row r="24" spans="1:14" x14ac:dyDescent="0.25">
      <c r="A24" s="153" t="s">
        <v>75</v>
      </c>
      <c r="B24" s="154">
        <f t="shared" ref="B24:M24" si="8">SUM(B21+B23)</f>
        <v>31639.88492622082</v>
      </c>
      <c r="C24" s="154">
        <f t="shared" si="8"/>
        <v>31639.88492622082</v>
      </c>
      <c r="D24" s="154">
        <f t="shared" si="8"/>
        <v>31639.88492622082</v>
      </c>
      <c r="E24" s="154">
        <f t="shared" si="8"/>
        <v>31639.88492622082</v>
      </c>
      <c r="F24" s="154">
        <f t="shared" si="8"/>
        <v>31639.88492622082</v>
      </c>
      <c r="G24" s="154">
        <f t="shared" si="8"/>
        <v>31639.88492622082</v>
      </c>
      <c r="H24" s="154">
        <f t="shared" si="8"/>
        <v>31639.88492622082</v>
      </c>
      <c r="I24" s="154">
        <f t="shared" si="8"/>
        <v>31639.88492622082</v>
      </c>
      <c r="J24" s="154">
        <f t="shared" si="8"/>
        <v>31639.88492622082</v>
      </c>
      <c r="K24" s="154">
        <f t="shared" si="8"/>
        <v>31639.88492622082</v>
      </c>
      <c r="L24" s="154">
        <f t="shared" si="8"/>
        <v>31639.88492622082</v>
      </c>
      <c r="M24" s="155">
        <f t="shared" si="8"/>
        <v>31639.88492622082</v>
      </c>
      <c r="N24" s="152"/>
    </row>
    <row r="25" spans="1:14" ht="15.75" x14ac:dyDescent="0.25">
      <c r="A25" s="67" t="s">
        <v>43</v>
      </c>
      <c r="B25" s="68">
        <f t="shared" ref="B25:M25" si="9">B24-B19</f>
        <v>-7909.9712315551988</v>
      </c>
      <c r="C25" s="69">
        <f t="shared" si="9"/>
        <v>-9096.4669162884857</v>
      </c>
      <c r="D25" s="69">
        <f t="shared" si="9"/>
        <v>-10318.557471563767</v>
      </c>
      <c r="E25" s="69">
        <f t="shared" si="9"/>
        <v>-11577.310743497295</v>
      </c>
      <c r="F25" s="69">
        <f t="shared" si="9"/>
        <v>-12873.826613588844</v>
      </c>
      <c r="G25" s="69">
        <f t="shared" si="9"/>
        <v>-14209.237959783135</v>
      </c>
      <c r="H25" s="69">
        <f t="shared" si="9"/>
        <v>-15584.711646363252</v>
      </c>
      <c r="I25" s="69">
        <f t="shared" si="9"/>
        <v>-17001.44954354077</v>
      </c>
      <c r="J25" s="69">
        <f t="shared" si="9"/>
        <v>-18460.689577633621</v>
      </c>
      <c r="K25" s="69">
        <f t="shared" si="9"/>
        <v>-19963.706812749264</v>
      </c>
      <c r="L25" s="69">
        <f t="shared" si="9"/>
        <v>-21511.814564918361</v>
      </c>
      <c r="M25" s="70">
        <f t="shared" si="9"/>
        <v>-23106.365549652535</v>
      </c>
    </row>
    <row r="26" spans="1:14" x14ac:dyDescent="0.25">
      <c r="A26" s="71" t="s">
        <v>44</v>
      </c>
      <c r="B26" s="72"/>
      <c r="C26" s="72"/>
      <c r="D26" s="72"/>
      <c r="E26" s="72"/>
      <c r="F26" s="72"/>
      <c r="G26" s="72"/>
      <c r="H26" s="72"/>
      <c r="I26" s="72"/>
      <c r="J26" s="72"/>
      <c r="K26" s="72"/>
      <c r="L26" s="73"/>
      <c r="M26" s="74" t="s">
        <v>10</v>
      </c>
    </row>
    <row r="27" spans="1:14" ht="18.75" x14ac:dyDescent="0.3">
      <c r="A27" s="75"/>
      <c r="B27" s="72"/>
      <c r="C27" s="72"/>
      <c r="D27" s="72"/>
      <c r="E27" s="72"/>
      <c r="F27" s="72"/>
      <c r="G27" s="72"/>
      <c r="H27" s="72"/>
      <c r="I27" s="72"/>
      <c r="J27" s="72"/>
      <c r="K27" s="72"/>
      <c r="L27" s="181">
        <f>SUM(B25:M25)</f>
        <v>-181614.10863113456</v>
      </c>
      <c r="M27" s="181"/>
    </row>
    <row r="28" spans="1:14" x14ac:dyDescent="0.25">
      <c r="A28" s="76" t="s">
        <v>45</v>
      </c>
      <c r="B28" s="77"/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</row>
    <row r="29" spans="1:14" x14ac:dyDescent="0.25">
      <c r="A29" s="78" t="s">
        <v>46</v>
      </c>
      <c r="B29" s="159">
        <f>M16/12*3</f>
        <v>18280.436248121197</v>
      </c>
      <c r="C29" s="159"/>
      <c r="D29" s="77"/>
      <c r="E29" s="156">
        <f>M16</f>
        <v>73121.74499248479</v>
      </c>
      <c r="F29" s="80" t="s">
        <v>47</v>
      </c>
      <c r="G29" s="81" t="s">
        <v>48</v>
      </c>
      <c r="H29" s="82" t="s">
        <v>49</v>
      </c>
      <c r="I29" s="77"/>
      <c r="J29" s="77"/>
      <c r="K29" s="77"/>
      <c r="L29" s="77"/>
      <c r="M29" s="77"/>
    </row>
    <row r="30" spans="1:14" ht="18.75" x14ac:dyDescent="0.3">
      <c r="A30" s="78" t="s">
        <v>50</v>
      </c>
      <c r="B30" s="182">
        <f>B29*(1-0.32)</f>
        <v>12430.696648722413</v>
      </c>
      <c r="C30" s="182"/>
      <c r="D30" s="77"/>
      <c r="E30" s="77" t="s">
        <v>51</v>
      </c>
      <c r="F30" s="77"/>
      <c r="G30" s="77"/>
      <c r="H30" s="77"/>
      <c r="I30" s="77"/>
      <c r="J30" s="77"/>
      <c r="K30" s="77"/>
      <c r="L30" s="77"/>
      <c r="M30" s="77"/>
    </row>
    <row r="31" spans="1:14" ht="21" x14ac:dyDescent="0.35">
      <c r="A31" s="83" t="s">
        <v>52</v>
      </c>
      <c r="B31" s="84"/>
      <c r="C31" s="84"/>
      <c r="D31" s="161">
        <f>L27*-1</f>
        <v>181614.10863113456</v>
      </c>
      <c r="E31" s="161"/>
      <c r="F31" s="85"/>
      <c r="G31" s="161" t="s">
        <v>53</v>
      </c>
      <c r="H31" s="161"/>
      <c r="I31" s="85"/>
      <c r="J31" s="161">
        <f>B30</f>
        <v>12430.696648722413</v>
      </c>
      <c r="K31" s="161"/>
      <c r="L31" s="183">
        <f>D31+J31</f>
        <v>194044.80527985696</v>
      </c>
      <c r="M31" s="183"/>
    </row>
    <row r="32" spans="1:14" x14ac:dyDescent="0.25">
      <c r="A32" s="86" t="s">
        <v>54</v>
      </c>
    </row>
    <row r="33" spans="1:13" x14ac:dyDescent="0.25">
      <c r="A33" s="86" t="s">
        <v>55</v>
      </c>
    </row>
    <row r="35" spans="1:13" x14ac:dyDescent="0.25">
      <c r="A35" s="157" t="s">
        <v>78</v>
      </c>
      <c r="B35" s="157"/>
      <c r="C35" s="157"/>
      <c r="D35" s="157"/>
      <c r="E35" s="157"/>
      <c r="F35" s="157"/>
      <c r="G35" s="157"/>
      <c r="H35" s="157"/>
      <c r="I35" s="157"/>
      <c r="J35" s="157"/>
      <c r="K35" s="157"/>
      <c r="L35" s="157"/>
      <c r="M35" s="157"/>
    </row>
    <row r="36" spans="1:13" x14ac:dyDescent="0.25">
      <c r="A36" s="145"/>
      <c r="B36" s="145"/>
      <c r="C36" s="145"/>
      <c r="D36" s="145"/>
      <c r="E36" s="145"/>
      <c r="F36" s="145"/>
      <c r="G36" s="145"/>
      <c r="H36" s="145"/>
      <c r="I36" s="145"/>
      <c r="J36" s="145"/>
      <c r="K36" s="145"/>
      <c r="L36" s="145"/>
      <c r="M36" s="145"/>
    </row>
  </sheetData>
  <mergeCells count="14">
    <mergeCell ref="A35:M35"/>
    <mergeCell ref="A6:M6"/>
    <mergeCell ref="L27:M27"/>
    <mergeCell ref="B29:C29"/>
    <mergeCell ref="B30:C30"/>
    <mergeCell ref="D31:E31"/>
    <mergeCell ref="G31:H31"/>
    <mergeCell ref="J31:K31"/>
    <mergeCell ref="L31:M31"/>
    <mergeCell ref="A1:M1"/>
    <mergeCell ref="A2:M2"/>
    <mergeCell ref="A3:M3"/>
    <mergeCell ref="A4:M4"/>
    <mergeCell ref="A5:M5"/>
  </mergeCells>
  <pageMargins left="0.7" right="0.7" top="0.75" bottom="0.75" header="0.51180555555555496" footer="0.51180555555555496"/>
  <pageSetup paperSize="9" firstPageNumber="0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TEC. MED. N8 CON P.P.</vt:lpstr>
      <vt:lpstr>O.C. SIN P.PENS. N7</vt:lpstr>
      <vt:lpstr>O.C. CON P.PEN. N8</vt:lpstr>
    </vt:vector>
  </TitlesOfParts>
  <Company>Telefonica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Telefonica</dc:creator>
  <dc:description/>
  <cp:lastModifiedBy>root</cp:lastModifiedBy>
  <cp:revision>1</cp:revision>
  <cp:lastPrinted>2017-01-01T15:14:27Z</cp:lastPrinted>
  <dcterms:created xsi:type="dcterms:W3CDTF">2015-12-06T05:50:46Z</dcterms:created>
  <dcterms:modified xsi:type="dcterms:W3CDTF">2017-01-11T22:14:16Z</dcterms:modified>
  <dc:language>es-ES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Telefonica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